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9204" activeTab="1"/>
  </bookViews>
  <sheets>
    <sheet name="Rekapitulace stavby" sheetId="1" r:id="rId1"/>
    <sheet name="z087092019-5 - ZŠ T.G.Mas..." sheetId="2" r:id="rId2"/>
  </sheets>
  <definedNames>
    <definedName name="_xlnm._FilterDatabase" localSheetId="1" hidden="1">'z087092019-5 - ZŠ T.G.Mas...'!$C$103:$K$300</definedName>
    <definedName name="_xlnm.Print_Titles" localSheetId="0">'Rekapitulace stavby'!$52:$52</definedName>
    <definedName name="_xlnm.Print_Titles" localSheetId="1">'z087092019-5 - ZŠ T.G.Mas...'!$103:$103</definedName>
    <definedName name="_xlnm.Print_Area" localSheetId="0">'Rekapitulace stavby'!$D$4:$AO$36,'Rekapitulace stavby'!$C$42:$AQ$56</definedName>
    <definedName name="_xlnm.Print_Area" localSheetId="1">'z087092019-5 - ZŠ T.G.Mas...'!$C$4:$J$37,'z087092019-5 - ZŠ T.G.Mas...'!$C$43:$J$87,'z087092019-5 - ZŠ T.G.Mas...'!$C$93:$K$300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P299" i="2"/>
  <c r="BK299" i="2"/>
  <c r="J299" i="2"/>
  <c r="BE299" i="2"/>
  <c r="BI298" i="2"/>
  <c r="BH298" i="2"/>
  <c r="BG298" i="2"/>
  <c r="BF298" i="2"/>
  <c r="T298" i="2"/>
  <c r="T297" i="2"/>
  <c r="R298" i="2"/>
  <c r="R297" i="2"/>
  <c r="P298" i="2"/>
  <c r="P297" i="2" s="1"/>
  <c r="BK298" i="2"/>
  <c r="BK297" i="2"/>
  <c r="J297" i="2" s="1"/>
  <c r="J86" i="2" s="1"/>
  <c r="J298" i="2"/>
  <c r="BE298" i="2"/>
  <c r="BI296" i="2"/>
  <c r="BH296" i="2"/>
  <c r="BG296" i="2"/>
  <c r="BF296" i="2"/>
  <c r="T296" i="2"/>
  <c r="T295" i="2"/>
  <c r="T294" i="2"/>
  <c r="R296" i="2"/>
  <c r="R295" i="2" s="1"/>
  <c r="R294" i="2" s="1"/>
  <c r="P296" i="2"/>
  <c r="P295" i="2"/>
  <c r="P294" i="2" s="1"/>
  <c r="BK296" i="2"/>
  <c r="BK295" i="2"/>
  <c r="BK294" i="2" s="1"/>
  <c r="J294" i="2" s="1"/>
  <c r="J84" i="2" s="1"/>
  <c r="J295" i="2"/>
  <c r="J85" i="2" s="1"/>
  <c r="J296" i="2"/>
  <c r="BE296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R288" i="2" s="1"/>
  <c r="P290" i="2"/>
  <c r="BK290" i="2"/>
  <c r="BK288" i="2" s="1"/>
  <c r="J288" i="2" s="1"/>
  <c r="J83" i="2" s="1"/>
  <c r="J290" i="2"/>
  <c r="BE290" i="2"/>
  <c r="BI289" i="2"/>
  <c r="BH289" i="2"/>
  <c r="BG289" i="2"/>
  <c r="BF289" i="2"/>
  <c r="T289" i="2"/>
  <c r="T288" i="2"/>
  <c r="R289" i="2"/>
  <c r="P289" i="2"/>
  <c r="P288" i="2"/>
  <c r="BK289" i="2"/>
  <c r="J289" i="2"/>
  <c r="BE289" i="2" s="1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P268" i="2" s="1"/>
  <c r="P267" i="2" s="1"/>
  <c r="BK270" i="2"/>
  <c r="J270" i="2"/>
  <c r="BE270" i="2"/>
  <c r="BI269" i="2"/>
  <c r="BH269" i="2"/>
  <c r="BG269" i="2"/>
  <c r="BF269" i="2"/>
  <c r="T269" i="2"/>
  <c r="T268" i="2"/>
  <c r="T267" i="2" s="1"/>
  <c r="R269" i="2"/>
  <c r="R268" i="2" s="1"/>
  <c r="R267" i="2" s="1"/>
  <c r="P269" i="2"/>
  <c r="BK269" i="2"/>
  <c r="BK268" i="2" s="1"/>
  <c r="J269" i="2"/>
  <c r="BE269" i="2"/>
  <c r="BI266" i="2"/>
  <c r="BH266" i="2"/>
  <c r="BG266" i="2"/>
  <c r="BF266" i="2"/>
  <c r="T266" i="2"/>
  <c r="R266" i="2"/>
  <c r="P266" i="2"/>
  <c r="BK266" i="2"/>
  <c r="BK261" i="2" s="1"/>
  <c r="J261" i="2" s="1"/>
  <c r="J80" i="2" s="1"/>
  <c r="J266" i="2"/>
  <c r="BE266" i="2"/>
  <c r="BI265" i="2"/>
  <c r="BH265" i="2"/>
  <c r="BG265" i="2"/>
  <c r="BF265" i="2"/>
  <c r="T265" i="2"/>
  <c r="T261" i="2" s="1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J263" i="2"/>
  <c r="BE263" i="2"/>
  <c r="BI262" i="2"/>
  <c r="BH262" i="2"/>
  <c r="BG262" i="2"/>
  <c r="BF262" i="2"/>
  <c r="T262" i="2"/>
  <c r="R262" i="2"/>
  <c r="R261" i="2"/>
  <c r="P262" i="2"/>
  <c r="P261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R252" i="2" s="1"/>
  <c r="P254" i="2"/>
  <c r="BK254" i="2"/>
  <c r="BK252" i="2" s="1"/>
  <c r="J252" i="2" s="1"/>
  <c r="J79" i="2" s="1"/>
  <c r="J254" i="2"/>
  <c r="BE254" i="2"/>
  <c r="BI253" i="2"/>
  <c r="BH253" i="2"/>
  <c r="BG253" i="2"/>
  <c r="BF253" i="2"/>
  <c r="T253" i="2"/>
  <c r="T252" i="2"/>
  <c r="R253" i="2"/>
  <c r="P253" i="2"/>
  <c r="P252" i="2"/>
  <c r="BK253" i="2"/>
  <c r="J253" i="2"/>
  <c r="BE253" i="2" s="1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R247" i="2" s="1"/>
  <c r="P249" i="2"/>
  <c r="BK249" i="2"/>
  <c r="J249" i="2"/>
  <c r="BE249" i="2"/>
  <c r="BI248" i="2"/>
  <c r="BH248" i="2"/>
  <c r="BG248" i="2"/>
  <c r="BF248" i="2"/>
  <c r="T248" i="2"/>
  <c r="T247" i="2"/>
  <c r="R248" i="2"/>
  <c r="P248" i="2"/>
  <c r="P247" i="2" s="1"/>
  <c r="BK248" i="2"/>
  <c r="BK247" i="2"/>
  <c r="J247" i="2" s="1"/>
  <c r="J78" i="2" s="1"/>
  <c r="J248" i="2"/>
  <c r="BE248" i="2" s="1"/>
  <c r="BI246" i="2"/>
  <c r="BH246" i="2"/>
  <c r="BG246" i="2"/>
  <c r="BF246" i="2"/>
  <c r="T246" i="2"/>
  <c r="R246" i="2"/>
  <c r="R244" i="2" s="1"/>
  <c r="P246" i="2"/>
  <c r="BK246" i="2"/>
  <c r="BK244" i="2" s="1"/>
  <c r="J244" i="2" s="1"/>
  <c r="J77" i="2" s="1"/>
  <c r="J246" i="2"/>
  <c r="BE246" i="2"/>
  <c r="BI245" i="2"/>
  <c r="BH245" i="2"/>
  <c r="BG245" i="2"/>
  <c r="BF245" i="2"/>
  <c r="T245" i="2"/>
  <c r="T244" i="2"/>
  <c r="R245" i="2"/>
  <c r="P245" i="2"/>
  <c r="P244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BK233" i="2" s="1"/>
  <c r="J233" i="2" s="1"/>
  <c r="J76" i="2" s="1"/>
  <c r="J238" i="2"/>
  <c r="BE238" i="2"/>
  <c r="BI237" i="2"/>
  <c r="BH237" i="2"/>
  <c r="BG237" i="2"/>
  <c r="BF237" i="2"/>
  <c r="T237" i="2"/>
  <c r="T233" i="2" s="1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R233" i="2"/>
  <c r="P234" i="2"/>
  <c r="P233" i="2"/>
  <c r="BK234" i="2"/>
  <c r="J234" i="2"/>
  <c r="BE234" i="2"/>
  <c r="BI232" i="2"/>
  <c r="BH232" i="2"/>
  <c r="BG232" i="2"/>
  <c r="BF232" i="2"/>
  <c r="T232" i="2"/>
  <c r="R232" i="2"/>
  <c r="P232" i="2"/>
  <c r="BK232" i="2"/>
  <c r="BK230" i="2" s="1"/>
  <c r="J230" i="2" s="1"/>
  <c r="J75" i="2" s="1"/>
  <c r="J232" i="2"/>
  <c r="BE232" i="2"/>
  <c r="BI231" i="2"/>
  <c r="BH231" i="2"/>
  <c r="BG231" i="2"/>
  <c r="BF231" i="2"/>
  <c r="T231" i="2"/>
  <c r="T230" i="2"/>
  <c r="R231" i="2"/>
  <c r="R230" i="2"/>
  <c r="P231" i="2"/>
  <c r="P230" i="2"/>
  <c r="BK231" i="2"/>
  <c r="J231" i="2"/>
  <c r="BE231" i="2" s="1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P215" i="2" s="1"/>
  <c r="BK218" i="2"/>
  <c r="J218" i="2"/>
  <c r="BE218" i="2"/>
  <c r="BI217" i="2"/>
  <c r="BH217" i="2"/>
  <c r="BG217" i="2"/>
  <c r="BF217" i="2"/>
  <c r="T217" i="2"/>
  <c r="R217" i="2"/>
  <c r="R215" i="2" s="1"/>
  <c r="P217" i="2"/>
  <c r="BK217" i="2"/>
  <c r="J217" i="2"/>
  <c r="BE217" i="2"/>
  <c r="BI216" i="2"/>
  <c r="BH216" i="2"/>
  <c r="BG216" i="2"/>
  <c r="BF216" i="2"/>
  <c r="T216" i="2"/>
  <c r="T215" i="2"/>
  <c r="R216" i="2"/>
  <c r="P216" i="2"/>
  <c r="BK216" i="2"/>
  <c r="BK215" i="2"/>
  <c r="J215" i="2" s="1"/>
  <c r="J74" i="2" s="1"/>
  <c r="J216" i="2"/>
  <c r="BE216" i="2" s="1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BK207" i="2" s="1"/>
  <c r="J207" i="2" s="1"/>
  <c r="J73" i="2" s="1"/>
  <c r="J212" i="2"/>
  <c r="BE212" i="2"/>
  <c r="BI211" i="2"/>
  <c r="BH211" i="2"/>
  <c r="BG211" i="2"/>
  <c r="BF211" i="2"/>
  <c r="T211" i="2"/>
  <c r="T207" i="2" s="1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R207" i="2"/>
  <c r="P208" i="2"/>
  <c r="P207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R200" i="2" s="1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BK200" i="2" s="1"/>
  <c r="J200" i="2" s="1"/>
  <c r="J72" i="2" s="1"/>
  <c r="J202" i="2"/>
  <c r="BE202" i="2"/>
  <c r="BI201" i="2"/>
  <c r="BH201" i="2"/>
  <c r="BG201" i="2"/>
  <c r="BF201" i="2"/>
  <c r="T201" i="2"/>
  <c r="T200" i="2"/>
  <c r="R201" i="2"/>
  <c r="P201" i="2"/>
  <c r="P200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R186" i="2" s="1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BK186" i="2" s="1"/>
  <c r="J186" i="2" s="1"/>
  <c r="J71" i="2" s="1"/>
  <c r="J188" i="2"/>
  <c r="BE188" i="2"/>
  <c r="BI187" i="2"/>
  <c r="BH187" i="2"/>
  <c r="BG187" i="2"/>
  <c r="BF187" i="2"/>
  <c r="T187" i="2"/>
  <c r="T186" i="2"/>
  <c r="R187" i="2"/>
  <c r="P187" i="2"/>
  <c r="P186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R180" i="2" s="1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BK180" i="2" s="1"/>
  <c r="J180" i="2" s="1"/>
  <c r="J70" i="2" s="1"/>
  <c r="J182" i="2"/>
  <c r="BE182" i="2"/>
  <c r="BI181" i="2"/>
  <c r="BH181" i="2"/>
  <c r="BG181" i="2"/>
  <c r="BF181" i="2"/>
  <c r="T181" i="2"/>
  <c r="T180" i="2"/>
  <c r="R181" i="2"/>
  <c r="P181" i="2"/>
  <c r="P180" i="2"/>
  <c r="BK181" i="2"/>
  <c r="J181" i="2"/>
  <c r="BE181" i="2" s="1"/>
  <c r="BI179" i="2"/>
  <c r="BH179" i="2"/>
  <c r="BG179" i="2"/>
  <c r="BF179" i="2"/>
  <c r="T179" i="2"/>
  <c r="T178" i="2"/>
  <c r="R179" i="2"/>
  <c r="R178" i="2"/>
  <c r="P179" i="2"/>
  <c r="P178" i="2"/>
  <c r="BK179" i="2"/>
  <c r="BK178" i="2"/>
  <c r="J178" i="2"/>
  <c r="J179" i="2"/>
  <c r="BE179" i="2" s="1"/>
  <c r="J69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P167" i="2" s="1"/>
  <c r="BK170" i="2"/>
  <c r="J170" i="2"/>
  <c r="BE170" i="2"/>
  <c r="BI169" i="2"/>
  <c r="BH169" i="2"/>
  <c r="BG169" i="2"/>
  <c r="BF169" i="2"/>
  <c r="T169" i="2"/>
  <c r="R169" i="2"/>
  <c r="R167" i="2" s="1"/>
  <c r="P169" i="2"/>
  <c r="BK169" i="2"/>
  <c r="J169" i="2"/>
  <c r="BE169" i="2"/>
  <c r="BI168" i="2"/>
  <c r="BH168" i="2"/>
  <c r="BG168" i="2"/>
  <c r="BF168" i="2"/>
  <c r="T168" i="2"/>
  <c r="T167" i="2"/>
  <c r="R168" i="2"/>
  <c r="P168" i="2"/>
  <c r="BK168" i="2"/>
  <c r="BK167" i="2"/>
  <c r="J167" i="2" s="1"/>
  <c r="J68" i="2" s="1"/>
  <c r="J168" i="2"/>
  <c r="BE168" i="2" s="1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BK143" i="2" s="1"/>
  <c r="J143" i="2" s="1"/>
  <c r="J67" i="2" s="1"/>
  <c r="J148" i="2"/>
  <c r="BE148" i="2"/>
  <c r="BI147" i="2"/>
  <c r="BH147" i="2"/>
  <c r="BG147" i="2"/>
  <c r="BF147" i="2"/>
  <c r="T147" i="2"/>
  <c r="T143" i="2" s="1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R143" i="2"/>
  <c r="P144" i="2"/>
  <c r="P143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BK133" i="2" s="1"/>
  <c r="J133" i="2" s="1"/>
  <c r="J66" i="2" s="1"/>
  <c r="J138" i="2"/>
  <c r="BE138" i="2"/>
  <c r="BI137" i="2"/>
  <c r="BH137" i="2"/>
  <c r="BG137" i="2"/>
  <c r="BF137" i="2"/>
  <c r="T137" i="2"/>
  <c r="T133" i="2" s="1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R133" i="2"/>
  <c r="P134" i="2"/>
  <c r="P133" i="2"/>
  <c r="BK134" i="2"/>
  <c r="J134" i="2"/>
  <c r="BE134" i="2"/>
  <c r="BI131" i="2"/>
  <c r="BH131" i="2"/>
  <c r="BG131" i="2"/>
  <c r="BF131" i="2"/>
  <c r="T131" i="2"/>
  <c r="R131" i="2"/>
  <c r="P131" i="2"/>
  <c r="BK131" i="2"/>
  <c r="BK129" i="2" s="1"/>
  <c r="J129" i="2" s="1"/>
  <c r="J65" i="2" s="1"/>
  <c r="J131" i="2"/>
  <c r="BE131" i="2"/>
  <c r="BI130" i="2"/>
  <c r="BH130" i="2"/>
  <c r="BG130" i="2"/>
  <c r="BF130" i="2"/>
  <c r="T130" i="2"/>
  <c r="T129" i="2"/>
  <c r="R130" i="2"/>
  <c r="R129" i="2"/>
  <c r="P130" i="2"/>
  <c r="P129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T125" i="2"/>
  <c r="R126" i="2"/>
  <c r="R125" i="2" s="1"/>
  <c r="P126" i="2"/>
  <c r="P125" i="2"/>
  <c r="BK126" i="2"/>
  <c r="BK125" i="2" s="1"/>
  <c r="J126" i="2"/>
  <c r="BE126" i="2"/>
  <c r="BI123" i="2"/>
  <c r="BH123" i="2"/>
  <c r="BG123" i="2"/>
  <c r="BF123" i="2"/>
  <c r="T123" i="2"/>
  <c r="T122" i="2"/>
  <c r="R123" i="2"/>
  <c r="R122" i="2"/>
  <c r="P123" i="2"/>
  <c r="P122" i="2"/>
  <c r="BK123" i="2"/>
  <c r="BK122" i="2" s="1"/>
  <c r="J122" i="2" s="1"/>
  <c r="J62" i="2" s="1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BK118" i="2" s="1"/>
  <c r="J118" i="2" s="1"/>
  <c r="J61" i="2" s="1"/>
  <c r="J120" i="2"/>
  <c r="BE120" i="2" s="1"/>
  <c r="BI119" i="2"/>
  <c r="BH119" i="2"/>
  <c r="BG119" i="2"/>
  <c r="BF119" i="2"/>
  <c r="T119" i="2"/>
  <c r="T118" i="2"/>
  <c r="R119" i="2"/>
  <c r="R118" i="2" s="1"/>
  <c r="P119" i="2"/>
  <c r="P118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BK111" i="2" s="1"/>
  <c r="J111" i="2" s="1"/>
  <c r="J60" i="2" s="1"/>
  <c r="J116" i="2"/>
  <c r="BE116" i="2"/>
  <c r="BI115" i="2"/>
  <c r="BH115" i="2"/>
  <c r="BG115" i="2"/>
  <c r="BF115" i="2"/>
  <c r="T115" i="2"/>
  <c r="T111" i="2" s="1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R111" i="2"/>
  <c r="P112" i="2"/>
  <c r="P111" i="2"/>
  <c r="BK112" i="2"/>
  <c r="J112" i="2"/>
  <c r="BE112" i="2"/>
  <c r="BI110" i="2"/>
  <c r="BH110" i="2"/>
  <c r="BG110" i="2"/>
  <c r="BF110" i="2"/>
  <c r="T110" i="2"/>
  <c r="T109" i="2"/>
  <c r="R110" i="2"/>
  <c r="R109" i="2"/>
  <c r="P110" i="2"/>
  <c r="P109" i="2"/>
  <c r="BK110" i="2"/>
  <c r="BK109" i="2"/>
  <c r="J109" i="2" s="1"/>
  <c r="J59" i="2" s="1"/>
  <c r="J110" i="2"/>
  <c r="BE110" i="2"/>
  <c r="BI108" i="2"/>
  <c r="F35" i="2"/>
  <c r="BD55" i="1" s="1"/>
  <c r="BD54" i="1" s="1"/>
  <c r="W33" i="1" s="1"/>
  <c r="BH108" i="2"/>
  <c r="F34" i="2" s="1"/>
  <c r="BC55" i="1" s="1"/>
  <c r="BC54" i="1" s="1"/>
  <c r="BG108" i="2"/>
  <c r="F33" i="2"/>
  <c r="BB55" i="1" s="1"/>
  <c r="BB54" i="1" s="1"/>
  <c r="BF108" i="2"/>
  <c r="J32" i="2" s="1"/>
  <c r="AW55" i="1" s="1"/>
  <c r="T108" i="2"/>
  <c r="T107" i="2"/>
  <c r="T106" i="2" s="1"/>
  <c r="T105" i="2" s="1"/>
  <c r="R108" i="2"/>
  <c r="R107" i="2" s="1"/>
  <c r="R106" i="2" s="1"/>
  <c r="R105" i="2" s="1"/>
  <c r="P108" i="2"/>
  <c r="P107" i="2"/>
  <c r="P106" i="2" s="1"/>
  <c r="P105" i="2" s="1"/>
  <c r="BK108" i="2"/>
  <c r="BK107" i="2"/>
  <c r="J107" i="2" s="1"/>
  <c r="J58" i="2" s="1"/>
  <c r="J108" i="2"/>
  <c r="BE108" i="2"/>
  <c r="J100" i="2"/>
  <c r="F98" i="2"/>
  <c r="E96" i="2"/>
  <c r="J50" i="2"/>
  <c r="F48" i="2"/>
  <c r="E46" i="2"/>
  <c r="J22" i="2"/>
  <c r="E22" i="2"/>
  <c r="J101" i="2" s="1"/>
  <c r="J21" i="2"/>
  <c r="J16" i="2"/>
  <c r="E16" i="2"/>
  <c r="F51" i="2" s="1"/>
  <c r="F101" i="2"/>
  <c r="J15" i="2"/>
  <c r="J13" i="2"/>
  <c r="E13" i="2"/>
  <c r="F100" i="2"/>
  <c r="F50" i="2"/>
  <c r="J12" i="2"/>
  <c r="J10" i="2"/>
  <c r="J98" i="2" s="1"/>
  <c r="J48" i="2"/>
  <c r="AS54" i="1"/>
  <c r="L50" i="1"/>
  <c r="AM50" i="1"/>
  <c r="AM49" i="1"/>
  <c r="L49" i="1"/>
  <c r="AM47" i="1"/>
  <c r="L47" i="1"/>
  <c r="L45" i="1"/>
  <c r="L44" i="1"/>
  <c r="J125" i="2" l="1"/>
  <c r="J64" i="2" s="1"/>
  <c r="BK124" i="2"/>
  <c r="J124" i="2" s="1"/>
  <c r="J63" i="2" s="1"/>
  <c r="J31" i="2"/>
  <c r="AV55" i="1" s="1"/>
  <c r="AT55" i="1" s="1"/>
  <c r="P124" i="2"/>
  <c r="W31" i="1"/>
  <c r="AX54" i="1"/>
  <c r="R124" i="2"/>
  <c r="R104" i="2" s="1"/>
  <c r="J268" i="2"/>
  <c r="J82" i="2" s="1"/>
  <c r="BK267" i="2"/>
  <c r="J267" i="2" s="1"/>
  <c r="J81" i="2" s="1"/>
  <c r="T124" i="2"/>
  <c r="T104" i="2" s="1"/>
  <c r="P104" i="2"/>
  <c r="AU55" i="1" s="1"/>
  <c r="AU54" i="1" s="1"/>
  <c r="AY54" i="1"/>
  <c r="W32" i="1"/>
  <c r="J51" i="2"/>
  <c r="F31" i="2"/>
  <c r="AZ55" i="1" s="1"/>
  <c r="AZ54" i="1" s="1"/>
  <c r="F32" i="2"/>
  <c r="BA55" i="1" s="1"/>
  <c r="BA54" i="1" s="1"/>
  <c r="BK106" i="2"/>
  <c r="AV54" i="1" l="1"/>
  <c r="W29" i="1"/>
  <c r="AW54" i="1"/>
  <c r="AK30" i="1" s="1"/>
  <c r="W30" i="1"/>
  <c r="J106" i="2"/>
  <c r="J57" i="2" s="1"/>
  <c r="BK105" i="2"/>
  <c r="J105" i="2" l="1"/>
  <c r="J56" i="2" s="1"/>
  <c r="BK104" i="2"/>
  <c r="J104" i="2" s="1"/>
  <c r="AK29" i="1"/>
  <c r="AT54" i="1"/>
  <c r="J28" i="2" l="1"/>
  <c r="J55" i="2"/>
  <c r="AG55" i="1" l="1"/>
  <c r="J37" i="2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<sst xmlns="http://schemas.openxmlformats.org/spreadsheetml/2006/main" count="2921" uniqueCount="853">
  <si>
    <t>Export Komplet</t>
  </si>
  <si>
    <t/>
  </si>
  <si>
    <t>2.0</t>
  </si>
  <si>
    <t>ZAMOK</t>
  </si>
  <si>
    <t>False</t>
  </si>
  <si>
    <t>{3f6bbbe6-8cde-4102-9f19-857815dd3914}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</si>
  <si>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</si>
  <si>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</si>
  <si>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</si>
  <si>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</si>
  <si>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</si>
  <si>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</si>
  <si>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</si>
  <si>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</si>
  <si>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z087092019-5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</si>
  <si>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</si>
  <si>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</si>
  <si>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T.G.Masaryka, nám. Českého povstání 511/6 - výměna plynových spotřebičů</t>
  </si>
  <si>
    <t>0,1</t>
  </si>
  <si>
    <t>KSO:</t>
  </si>
  <si>
    <t>CC-CZ:</t>
  </si>
  <si>
    <t>1</t>
  </si>
  <si>
    <t>Místo:</t>
  </si>
  <si>
    <t xml:space="preserve">Praha </t>
  </si>
  <si>
    <t>Datum:</t>
  </si>
  <si>
    <t>1. 10. 2019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</si>
  <si>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</si>
  <si>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</si>
  <si>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</si>
  <si>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</si>
  <si>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</si>
  <si>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</si>
  <si>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</si>
  <si>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</si>
  <si>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</si>
  <si>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</si>
  <si>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</si>
  <si>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</si>
  <si>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</si>
  <si>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</si>
  <si>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</si>
  <si>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</si>
  <si>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</si>
  <si>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</si>
  <si>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</si>
  <si>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</si>
  <si>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</si>
  <si>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</si>
  <si>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</si>
  <si>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</si>
  <si>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</si>
  <si>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</si>
  <si>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</si>
  <si>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</si>
  <si>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</si>
  <si>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</si>
  <si>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</si>
  <si>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</si>
  <si>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</si>
  <si>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</si>
  <si>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</si>
  <si>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</si>
  <si>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</si>
  <si>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</si>
  <si>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</si>
  <si>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</si>
  <si>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</si>
  <si>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</si>
  <si>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</si>
  <si>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</si>
  <si>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</si>
  <si>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</si>
  <si>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</si>
  <si>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</si>
  <si>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</si>
  <si>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</si>
  <si>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</si>
  <si>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</si>
  <si>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</si>
  <si>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</si>
  <si>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</si>
  <si>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</si>
  <si>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</si>
  <si>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</si>
  <si>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</si>
  <si>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</si>
  <si>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</si>
  <si>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  31 - Zdi podpěrné a volné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</si>
  <si>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</si>
  <si>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</si>
  <si>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</si>
  <si>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</si>
  <si>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</si>
  <si>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</si>
  <si>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</si>
  <si>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</si>
  <si>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</si>
  <si>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</si>
  <si>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</si>
  <si>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</si>
  <si>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</si>
  <si>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</si>
  <si>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potrubí</t>
  </si>
  <si>
    <t xml:space="preserve">    734 - Ústřední vytápění - armatury</t>
  </si>
  <si>
    <t xml:space="preserve">    740 - Elektromontáže - zkoušky a revize</t>
  </si>
  <si>
    <t xml:space="preserve">    741 - Elektroinstalace - silnoproud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</si>
  <si>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</si>
  <si>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</si>
  <si>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</si>
  <si>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</t>
  </si>
  <si>
    <t>M - Práce a dodávky M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</si>
  <si>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</si>
  <si>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</si>
  <si>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</si>
  <si>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</si>
  <si>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</si>
  <si>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</si>
  <si>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</si>
  <si>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</si>
  <si>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</si>
  <si>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</si>
  <si>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</si>
  <si>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</si>
  <si>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</si>
  <si>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</si>
  <si>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</si>
  <si>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</si>
  <si>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</si>
  <si>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</si>
  <si>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</si>
  <si>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</si>
  <si>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</si>
  <si>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</si>
  <si>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</si>
  <si>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31</t>
  </si>
  <si>
    <t>Zdi podpěrné a volné</t>
  </si>
  <si>
    <t>K</t>
  </si>
  <si>
    <t>310237241</t>
  </si>
  <si>
    <t>Zazdívka otvorů pl do 0,25 m2 ve zdivu nadzákladovém cihlami pálenými tl do 300 mm</t>
  </si>
  <si>
    <t>kus</t>
  </si>
  <si>
    <t>4</t>
  </si>
  <si>
    <t>65636156</t>
  </si>
  <si>
    <t>6</t>
  </si>
  <si>
    <t>Úpravy povrchů, podlahy a osazování výplní</t>
  </si>
  <si>
    <t>612325223</t>
  </si>
  <si>
    <t>Vápenocementová štuková omítka malých ploch do 1,0 m2 na stěnách</t>
  </si>
  <si>
    <t>-1067615933</t>
  </si>
  <si>
    <t>9</t>
  </si>
  <si>
    <t>Ostatní konstrukce a práce-bourání</t>
  </si>
  <si>
    <t>943311811</t>
  </si>
  <si>
    <t>Demontáž lešení prostorového lehkého zatížení do 200 kg/m2 v do 10 m</t>
  </si>
  <si>
    <t>m3</t>
  </si>
  <si>
    <t>-322819387</t>
  </si>
  <si>
    <t>949101111</t>
  </si>
  <si>
    <t>Lešení pomocné pro objekty pozemních staveb s lešeňovou podlahou v do 1,9 m zatížení do 150 kg/m2</t>
  </si>
  <si>
    <t>m2</t>
  </si>
  <si>
    <t>-1273397862</t>
  </si>
  <si>
    <t>5</t>
  </si>
  <si>
    <t>952901111</t>
  </si>
  <si>
    <t>Vyčištění budov bytové a občanské výstavby při výšce podlaží do 4 m</t>
  </si>
  <si>
    <t>-1430227516</t>
  </si>
  <si>
    <t>969011121</t>
  </si>
  <si>
    <t>Vybourání vodovodního nebo plynového vedení DN do 52</t>
  </si>
  <si>
    <t>m</t>
  </si>
  <si>
    <t>-687484907</t>
  </si>
  <si>
    <t>7</t>
  </si>
  <si>
    <t>971033451</t>
  </si>
  <si>
    <t>Vybourání otvorů ve zdivu cihelném pl do 0,25 m2 na MVC nebo MV tl do 450 mm</t>
  </si>
  <si>
    <t>-112789508</t>
  </si>
  <si>
    <t>8</t>
  </si>
  <si>
    <t>978013191</t>
  </si>
  <si>
    <t>Otlučení vnitřních omítek stěn stěn o rozsahu do 100 %</t>
  </si>
  <si>
    <t>508835520</t>
  </si>
  <si>
    <t>997</t>
  </si>
  <si>
    <t>Přesun sutě</t>
  </si>
  <si>
    <t>997013215</t>
  </si>
  <si>
    <t>Vnitrostaveništní doprava suti a vybouraných hmot pro budovy v do 18 m ručně</t>
  </si>
  <si>
    <t>t</t>
  </si>
  <si>
    <t>-1731175729</t>
  </si>
  <si>
    <t>10</t>
  </si>
  <si>
    <t>997013501</t>
  </si>
  <si>
    <t>Odvoz suti na skládku a vybouraných hmot nebo meziskládku do 1 km se složením</t>
  </si>
  <si>
    <t>446032485</t>
  </si>
  <si>
    <t>11</t>
  </si>
  <si>
    <t>997013831</t>
  </si>
  <si>
    <t>Poplatek za uložení stavebního směsného odpadu na skládce (skládkovné)</t>
  </si>
  <si>
    <t>697965280</t>
  </si>
  <si>
    <t>998</t>
  </si>
  <si>
    <t>Přesun hmot</t>
  </si>
  <si>
    <t>12</t>
  </si>
  <si>
    <t>998018002</t>
  </si>
  <si>
    <t>Přesun hmot ruční pro budovy v do 12 m</t>
  </si>
  <si>
    <t>733940891</t>
  </si>
  <si>
    <t>PSV</t>
  </si>
  <si>
    <t>Práce a dodávky PSV</t>
  </si>
  <si>
    <t>712</t>
  </si>
  <si>
    <t>Povlakové krytiny</t>
  </si>
  <si>
    <t>13</t>
  </si>
  <si>
    <t>712461705</t>
  </si>
  <si>
    <t>Provedení povlakové krytiny střech do 30° fólií lepenou se svařovanými spoji</t>
  </si>
  <si>
    <t>CS ÚRS 2019 01</t>
  </si>
  <si>
    <t>16</t>
  </si>
  <si>
    <t>-807619013</t>
  </si>
  <si>
    <t>14</t>
  </si>
  <si>
    <t>M</t>
  </si>
  <si>
    <t>28342413</t>
  </si>
  <si>
    <t>fólie hydroizolační střešní mPVC určená k lepení tl 2,0mm (účinná tloušťka)</t>
  </si>
  <si>
    <t>32</t>
  </si>
  <si>
    <t>1568266051</t>
  </si>
  <si>
    <t>VV</t>
  </si>
  <si>
    <t>4,34782608695652*1,15 'Přepočtené koeficientem množství</t>
  </si>
  <si>
    <t>713</t>
  </si>
  <si>
    <t>Izolace tepelné</t>
  </si>
  <si>
    <t>713421311</t>
  </si>
  <si>
    <t>Montáž izolace tepelné potrubí pásy s úpravou pletivem spojenými drátem 1x</t>
  </si>
  <si>
    <t>-740657811</t>
  </si>
  <si>
    <t>631535660</t>
  </si>
  <si>
    <t>rohož izolační z minerální plsťi tl.60 mm</t>
  </si>
  <si>
    <t>120215165</t>
  </si>
  <si>
    <t>5,88235294117649*1,02 'Přepočtené koeficientem množství</t>
  </si>
  <si>
    <t>721</t>
  </si>
  <si>
    <t>Zdravotechnika - vnitřní kanalizace</t>
  </si>
  <si>
    <t>17</t>
  </si>
  <si>
    <t>721100902</t>
  </si>
  <si>
    <t>Přetěsnění potrubí hrdlového do DN 100</t>
  </si>
  <si>
    <t>1645837537</t>
  </si>
  <si>
    <t>18</t>
  </si>
  <si>
    <t>721171808</t>
  </si>
  <si>
    <t>Demontáž potrubí z PVC do D 114</t>
  </si>
  <si>
    <t>2136521152</t>
  </si>
  <si>
    <t>19</t>
  </si>
  <si>
    <t>721174042</t>
  </si>
  <si>
    <t>Potrubí kanalizační z PP připojovací DN 40</t>
  </si>
  <si>
    <t>478126232</t>
  </si>
  <si>
    <t>20</t>
  </si>
  <si>
    <t>721174043</t>
  </si>
  <si>
    <t>Potrubí kanalizační z PP připojovací DN 50</t>
  </si>
  <si>
    <t>1909422217</t>
  </si>
  <si>
    <t>721194104</t>
  </si>
  <si>
    <t>Vyvedení a upevnění odpadních výpustek DN 40</t>
  </si>
  <si>
    <t>-106143426</t>
  </si>
  <si>
    <t>22</t>
  </si>
  <si>
    <t>721263101R01</t>
  </si>
  <si>
    <t>Klapka zpětná polypropylen PP s automatickým uzávěrem DN 50</t>
  </si>
  <si>
    <t>-1230071639</t>
  </si>
  <si>
    <t>23</t>
  </si>
  <si>
    <t>721290111</t>
  </si>
  <si>
    <t>Zkouška těsnosti potrubí kanalizace vodou do DN 125</t>
  </si>
  <si>
    <t>28549055</t>
  </si>
  <si>
    <t>24</t>
  </si>
  <si>
    <t>998721103</t>
  </si>
  <si>
    <t>Přesun hmot tonážní pro vnitřní kanalizace v objektech v do 24 m</t>
  </si>
  <si>
    <t>-1321928741</t>
  </si>
  <si>
    <t>25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</si>
  <si>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</si>
  <si>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</si>
  <si>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</si>
  <si>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</si>
  <si>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</si>
  <si>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26</t>
  </si>
  <si>
    <t>722130802</t>
  </si>
  <si>
    <t>Demontáž potrubí ocelové pozinkované závitové do DN 40</t>
  </si>
  <si>
    <t>1922524873</t>
  </si>
  <si>
    <t>27</t>
  </si>
  <si>
    <t>722174022</t>
  </si>
  <si>
    <t>Potrubí vodovodní plastové PPR svar polyfuze PN 20 D 20 x 3,4 mm</t>
  </si>
  <si>
    <t>486600572</t>
  </si>
  <si>
    <t>28</t>
  </si>
  <si>
    <t>722174025</t>
  </si>
  <si>
    <t>Potrubí vodovodní plastové PPR svar polyfuze PN 20 D 40 x 6,7 mm</t>
  </si>
  <si>
    <t>1626883222</t>
  </si>
  <si>
    <t>29</t>
  </si>
  <si>
    <t>722181126</t>
  </si>
  <si>
    <t>Objímka do DN 50 mm</t>
  </si>
  <si>
    <t>-700208246</t>
  </si>
  <si>
    <t>30</t>
  </si>
  <si>
    <t>722181211</t>
  </si>
  <si>
    <t>Tepelně izolační trubice z PE tl do 6 mm DN do 22 mm</t>
  </si>
  <si>
    <t>-314001953</t>
  </si>
  <si>
    <t>722181222</t>
  </si>
  <si>
    <t>Tepelně izolační trubice  z PE tl do 10 mm DN do 42 mm</t>
  </si>
  <si>
    <t>-123211946</t>
  </si>
  <si>
    <t>722181812</t>
  </si>
  <si>
    <t>Demontáž plstěných pásů z trub do D 50</t>
  </si>
  <si>
    <t>2108135225</t>
  </si>
  <si>
    <t>33</t>
  </si>
  <si>
    <t>722182014</t>
  </si>
  <si>
    <t>Podpůrný žlab pro potrubí D 40</t>
  </si>
  <si>
    <t>-1533619646</t>
  </si>
  <si>
    <t>34</t>
  </si>
  <si>
    <t>722220231</t>
  </si>
  <si>
    <t>Přechodka dGK PPR PN 20 D 20 x G 1/2 s kovovým vnitřním závitem</t>
  </si>
  <si>
    <t>566441730</t>
  </si>
  <si>
    <t>35</t>
  </si>
  <si>
    <t>722220233</t>
  </si>
  <si>
    <t>Přechodka dGK PPR PN 20 D 32 x G 1 s kovovým vnitřním závitem</t>
  </si>
  <si>
    <t>-216687290</t>
  </si>
  <si>
    <t>36</t>
  </si>
  <si>
    <t>722220234</t>
  </si>
  <si>
    <t>Přechodka dGK PPR PN 20 D 40 x G 5/4 s kovovým vnitřním závitem</t>
  </si>
  <si>
    <t>-1280826430</t>
  </si>
  <si>
    <t>37</t>
  </si>
  <si>
    <t>722220862</t>
  </si>
  <si>
    <t>Demontáž armatur závitových se dvěma závity G do 5/4</t>
  </si>
  <si>
    <t>-284910249</t>
  </si>
  <si>
    <t>38</t>
  </si>
  <si>
    <t>722224115</t>
  </si>
  <si>
    <t>Kohout závitový plnicí nebo vypouštěcí PN 10 G 1/2 s jedním závitem</t>
  </si>
  <si>
    <t>1377325784</t>
  </si>
  <si>
    <t>39</t>
  </si>
  <si>
    <t>722231075</t>
  </si>
  <si>
    <t>Ventil závitový zpětný R 60 G 1 1/4</t>
  </si>
  <si>
    <t>508284902</t>
  </si>
  <si>
    <t>40</t>
  </si>
  <si>
    <t>722231143</t>
  </si>
  <si>
    <t>Ventil závitový pojistný rohový G 1</t>
  </si>
  <si>
    <t>-659006199</t>
  </si>
  <si>
    <t>41</t>
  </si>
  <si>
    <t>722231204</t>
  </si>
  <si>
    <t>Ventil redukční mosazný G 5/4" s manometrem</t>
  </si>
  <si>
    <t>-555768657</t>
  </si>
  <si>
    <t>42</t>
  </si>
  <si>
    <t>722232122</t>
  </si>
  <si>
    <t>Kohout kulový přímý G 1/2 PN 42 do 185°C plnoprůtokový vnitřní závit</t>
  </si>
  <si>
    <t>867931793</t>
  </si>
  <si>
    <t>43</t>
  </si>
  <si>
    <t>722232124</t>
  </si>
  <si>
    <t>Kohout kulový přímý G 1 PN 42 do 185°C plnoprůtokový vnitřní závit</t>
  </si>
  <si>
    <t>2028571285</t>
  </si>
  <si>
    <t>44</t>
  </si>
  <si>
    <t>722232125</t>
  </si>
  <si>
    <t>Kohout kulový přímý G 1 1/4 PN 42 do 185°C plnoprůtokový vnitřní závit</t>
  </si>
  <si>
    <t>1948354976</t>
  </si>
  <si>
    <t>45</t>
  </si>
  <si>
    <t>722290226</t>
  </si>
  <si>
    <t>Zkouška těsnosti vodovodního potrubí závitového do DN 50</t>
  </si>
  <si>
    <t>1764773458</t>
  </si>
  <si>
    <t>46</t>
  </si>
  <si>
    <t>722290234</t>
  </si>
  <si>
    <t>Proplach vodovodního potrubí do DN 80</t>
  </si>
  <si>
    <t>1943148162</t>
  </si>
  <si>
    <t>47</t>
  </si>
  <si>
    <t>998722103</t>
  </si>
  <si>
    <t>Přesun hmot tonážní tonážní pro vnitřní vodovod v objektech v do 24 m</t>
  </si>
  <si>
    <t>-1123781567</t>
  </si>
  <si>
    <t>48</t>
  </si>
  <si>
    <t>998722181</t>
  </si>
  <si>
    <t>Příplatek k přesunu hmot tonážní 722 prováděný bez použití mechanizace</t>
  </si>
  <si>
    <t>1620797902</t>
  </si>
  <si>
    <t>723</t>
  </si>
  <si>
    <t>Zdravotechnika - vnitřní plynovod</t>
  </si>
  <si>
    <t>49</t>
  </si>
  <si>
    <t>723111206</t>
  </si>
  <si>
    <t>Potrubí ocelové závitové černé bezešvé svařované běžné DN 40</t>
  </si>
  <si>
    <t>1917535130</t>
  </si>
  <si>
    <t>50</t>
  </si>
  <si>
    <t>723120805</t>
  </si>
  <si>
    <t>Demontáž potrubí ocelové závitové svařované do DN 50</t>
  </si>
  <si>
    <t>1902740767</t>
  </si>
  <si>
    <t>51</t>
  </si>
  <si>
    <t>723160212</t>
  </si>
  <si>
    <t>Přípojka spojovaná na závit z nerezových vlnovcových trubek EUROGW DN 25</t>
  </si>
  <si>
    <t>1721036069</t>
  </si>
  <si>
    <t>52</t>
  </si>
  <si>
    <t>723190253</t>
  </si>
  <si>
    <t>Výpustky plynovodní vedení a upevnění DN 25</t>
  </si>
  <si>
    <t>-642613436</t>
  </si>
  <si>
    <t>53</t>
  </si>
  <si>
    <t>723190901</t>
  </si>
  <si>
    <t>Uzavření,otevření plynovodního potrubí při opravě</t>
  </si>
  <si>
    <t>-394333891</t>
  </si>
  <si>
    <t>54</t>
  </si>
  <si>
    <t>723190907</t>
  </si>
  <si>
    <t>Odvzdušnění nebo napuštění plynovodního potrubí</t>
  </si>
  <si>
    <t>824526320</t>
  </si>
  <si>
    <t>55</t>
  </si>
  <si>
    <t>723190909</t>
  </si>
  <si>
    <t xml:space="preserve">Zkouška těsnosti potrubí plynovodního - spotřební rozvod </t>
  </si>
  <si>
    <t>-406701793</t>
  </si>
  <si>
    <t>56</t>
  </si>
  <si>
    <t>723231165</t>
  </si>
  <si>
    <t>Kohout kulový přímý G 1 1/4 PN 42 do 185°C plnoprůtokový vnitřní závit těžká řada</t>
  </si>
  <si>
    <t>1115326562</t>
  </si>
  <si>
    <t>57</t>
  </si>
  <si>
    <t>998723103</t>
  </si>
  <si>
    <t>Přesun hmot tonážní pro vnitřní plynovod v objektech v do 24 m</t>
  </si>
  <si>
    <t>1547723784</t>
  </si>
  <si>
    <t>58</t>
  </si>
  <si>
    <t>998723181</t>
  </si>
  <si>
    <t>Příplatek k přesunu hmot tonážní 723 prováděný bez použití mechanizace</t>
  </si>
  <si>
    <t>1141411640</t>
  </si>
  <si>
    <t>724</t>
  </si>
  <si>
    <t>Zdravotechnika - strojní vybavení</t>
  </si>
  <si>
    <t>59</t>
  </si>
  <si>
    <t>724234106</t>
  </si>
  <si>
    <t>Nádoba tlaková objemu 12 l s pryžovým vakem vertikálním</t>
  </si>
  <si>
    <t>-1951720879</t>
  </si>
  <si>
    <t>725</t>
  </si>
  <si>
    <t>Zdravotechnika - zařizovací předměty</t>
  </si>
  <si>
    <t>60</t>
  </si>
  <si>
    <t>725865411R01</t>
  </si>
  <si>
    <t>Zápachová uzávěrka DN 32/40 HL21</t>
  </si>
  <si>
    <t>-1396004507</t>
  </si>
  <si>
    <t>61</t>
  </si>
  <si>
    <t>725869204</t>
  </si>
  <si>
    <t>Montáž zápachových uzávěrek džezových jednodílných DN 50</t>
  </si>
  <si>
    <t>177441256</t>
  </si>
  <si>
    <t>62</t>
  </si>
  <si>
    <t>562415510</t>
  </si>
  <si>
    <t>box neutralizační</t>
  </si>
  <si>
    <t>852379702</t>
  </si>
  <si>
    <t>63</t>
  </si>
  <si>
    <t>998725103</t>
  </si>
  <si>
    <t>Přesun hmot tonážní pro zařizovací předměty v objektech v do 24 m</t>
  </si>
  <si>
    <t>418684029</t>
  </si>
  <si>
    <t>64</t>
  </si>
  <si>
    <t>998725181</t>
  </si>
  <si>
    <t>Příplatek k přesunu hmot tonážní 725 prováděný bez použití mechanizace</t>
  </si>
  <si>
    <t>-1424554493</t>
  </si>
  <si>
    <t>731</t>
  </si>
  <si>
    <t>Ústřední vytápění - kotelny</t>
  </si>
  <si>
    <t>65</t>
  </si>
  <si>
    <t>731200827</t>
  </si>
  <si>
    <t>Demontáž kotle ocelového na plynná nebo kapalná paliva výkon do 75 kW</t>
  </si>
  <si>
    <t>-1550743486</t>
  </si>
  <si>
    <t>66</t>
  </si>
  <si>
    <t>731242494</t>
  </si>
  <si>
    <t>Montáž kotle ocelového závěsného na plyn o výkonu do 45 kW odtah spalin do komína</t>
  </si>
  <si>
    <t>-869514856</t>
  </si>
  <si>
    <t>67</t>
  </si>
  <si>
    <t>484176470R01</t>
  </si>
  <si>
    <t>kotel závěsný 45KD.A therm, do 50kW, kondenzační</t>
  </si>
  <si>
    <t>-1153658586</t>
  </si>
  <si>
    <t>68</t>
  </si>
  <si>
    <t>484177000R01</t>
  </si>
  <si>
    <t xml:space="preserve">sady kotle interface pro kotle v kaskádě </t>
  </si>
  <si>
    <t>749778923</t>
  </si>
  <si>
    <t>69</t>
  </si>
  <si>
    <t>484177000R02</t>
  </si>
  <si>
    <t xml:space="preserve">sady kotle teplotní čidlo horké vody </t>
  </si>
  <si>
    <t>-1487365930</t>
  </si>
  <si>
    <t>70</t>
  </si>
  <si>
    <t>484177000R03</t>
  </si>
  <si>
    <t xml:space="preserve">separátor nečistot 1" </t>
  </si>
  <si>
    <t>332194246</t>
  </si>
  <si>
    <t>71</t>
  </si>
  <si>
    <t>484177000R10</t>
  </si>
  <si>
    <t xml:space="preserve">zabezpečovací příslušenství </t>
  </si>
  <si>
    <t>-2019992983</t>
  </si>
  <si>
    <t>72</t>
  </si>
  <si>
    <t>731391815</t>
  </si>
  <si>
    <t>Vypuštění vody z kotle samospádem plocha kotle do 100 m2</t>
  </si>
  <si>
    <t>-367892158</t>
  </si>
  <si>
    <t>73</t>
  </si>
  <si>
    <t>731810132</t>
  </si>
  <si>
    <t>Nucený odtah spalin soustředným potrubím pro turbokotel svislý 80/125 mm přes šikmou střechu</t>
  </si>
  <si>
    <t>-1454361752</t>
  </si>
  <si>
    <t>74</t>
  </si>
  <si>
    <t>731810142</t>
  </si>
  <si>
    <t>Prodloužení soustředného potrubí pro turbokotel průměru 80/125 mm</t>
  </si>
  <si>
    <t>-1881951325</t>
  </si>
  <si>
    <t>75</t>
  </si>
  <si>
    <t>731810262</t>
  </si>
  <si>
    <t>Rozdělovač odtahů spalin pro turbokotel připojení na kotli průměru 80/125 mm</t>
  </si>
  <si>
    <t>-197794336</t>
  </si>
  <si>
    <t>76</t>
  </si>
  <si>
    <t>998731101</t>
  </si>
  <si>
    <t>Přesun hmot tonážní pro kotelny v objektech v do 6 m</t>
  </si>
  <si>
    <t>95782640</t>
  </si>
  <si>
    <t>77</t>
  </si>
  <si>
    <t>998731181</t>
  </si>
  <si>
    <t>Příplatek k přesunu hmot tonážní 731 prováděný bez použití mechanizace</t>
  </si>
  <si>
    <t>813794350</t>
  </si>
  <si>
    <t>732</t>
  </si>
  <si>
    <t>Ústřední vytápění - strojovny</t>
  </si>
  <si>
    <t>78</t>
  </si>
  <si>
    <t>732199100</t>
  </si>
  <si>
    <t>Montáž orientačních štítků</t>
  </si>
  <si>
    <t>-590568831</t>
  </si>
  <si>
    <t>79</t>
  </si>
  <si>
    <t>354421100</t>
  </si>
  <si>
    <t>štítek plastový</t>
  </si>
  <si>
    <t>476986354</t>
  </si>
  <si>
    <t>80</t>
  </si>
  <si>
    <t>732219123</t>
  </si>
  <si>
    <t>Montáž ohříváku vody ležatého PN 2,5/1,0,PN 1,6/1,0,PN2,5/1,6 o obsahu do 400 litrů</t>
  </si>
  <si>
    <t>soubor</t>
  </si>
  <si>
    <t>-1426962579</t>
  </si>
  <si>
    <t>81</t>
  </si>
  <si>
    <t>732331715</t>
  </si>
  <si>
    <t>Nádoba tlaková expanzní s membránou typ Expanzomat G PN 1,0 o obsahu 35 litrů</t>
  </si>
  <si>
    <t>-1656265536</t>
  </si>
  <si>
    <t>82</t>
  </si>
  <si>
    <t>998732102</t>
  </si>
  <si>
    <t>Přesun hmot tonážní pro strojovny v objektech v do 12 m</t>
  </si>
  <si>
    <t>-186412002</t>
  </si>
  <si>
    <t>83</t>
  </si>
  <si>
    <t>998732181</t>
  </si>
  <si>
    <t>Příplatek k přesunu hmot tonážní 732 prováděný bez použití mechanizace</t>
  </si>
  <si>
    <t>-1489046234</t>
  </si>
  <si>
    <t>733</t>
  </si>
  <si>
    <t>Ústřední vytápění - potrubí</t>
  </si>
  <si>
    <t>84</t>
  </si>
  <si>
    <t>733111326</t>
  </si>
  <si>
    <t>Potrubí ocel závitové svařované běžné nízkotlaké nebo středotlaké DN 32</t>
  </si>
  <si>
    <t>43189452</t>
  </si>
  <si>
    <t>85</t>
  </si>
  <si>
    <t>733111327</t>
  </si>
  <si>
    <t>Potrubí ocel závitové svařované běžné nízkotlaké nebo středotlaké DN 40</t>
  </si>
  <si>
    <t>-1338680053</t>
  </si>
  <si>
    <t>86</t>
  </si>
  <si>
    <t>733111328</t>
  </si>
  <si>
    <t>Potrubí ocel závitové svařované běžné nízkotlaké nebo středotlaké DN 50</t>
  </si>
  <si>
    <t>831527625</t>
  </si>
  <si>
    <t>87</t>
  </si>
  <si>
    <t>733120819</t>
  </si>
  <si>
    <t>Demontáž potrubí ocelového hladkého do D 60,3</t>
  </si>
  <si>
    <t>1371033966</t>
  </si>
  <si>
    <t>88</t>
  </si>
  <si>
    <t>733190801</t>
  </si>
  <si>
    <t>Odřezání objímky dvojité do DN 50</t>
  </si>
  <si>
    <t>-1574081008</t>
  </si>
  <si>
    <t>89</t>
  </si>
  <si>
    <t>998733103</t>
  </si>
  <si>
    <t>Přesun hmot tonážní pro rozvody potrubí v objektech v do 24 m</t>
  </si>
  <si>
    <t>-927298236</t>
  </si>
  <si>
    <t>90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</si>
  <si>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</si>
  <si>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</si>
  <si>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</si>
  <si>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</si>
  <si>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</si>
  <si>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91</t>
  </si>
  <si>
    <t>734109113</t>
  </si>
  <si>
    <t>Montáž armatury přírubové se dvěma přírubami PN 6 DN 40</t>
  </si>
  <si>
    <t>1822044301</t>
  </si>
  <si>
    <t>92</t>
  </si>
  <si>
    <t>319464060</t>
  </si>
  <si>
    <t>příruba přivařovací s krkem pro PN 16,11 416 DN 40 mm, šrouby, těsnění</t>
  </si>
  <si>
    <t>-1283317551</t>
  </si>
  <si>
    <t>93</t>
  </si>
  <si>
    <t>734200823</t>
  </si>
  <si>
    <t>Demontáž armatury závitové se dvěma závity do G 6/4</t>
  </si>
  <si>
    <t>1687712098</t>
  </si>
  <si>
    <t>94</t>
  </si>
  <si>
    <t>734211127</t>
  </si>
  <si>
    <t>Ventil závitový odvzdušňovací G 1/2 PN 14 do 120°C automatický se zpětnou klapkou otopných těles</t>
  </si>
  <si>
    <t>2077070850</t>
  </si>
  <si>
    <t>95</t>
  </si>
  <si>
    <t>734261237</t>
  </si>
  <si>
    <t>Šroubení topenářské přímé G 6/4 PN 16 do 120°C</t>
  </si>
  <si>
    <t>-1518763838</t>
  </si>
  <si>
    <t>96</t>
  </si>
  <si>
    <t>734290814</t>
  </si>
  <si>
    <t>Demontáž armatury směšovací přivařovací trojcestné DN 40 s přímým průtokem</t>
  </si>
  <si>
    <t>1302903644</t>
  </si>
  <si>
    <t>97</t>
  </si>
  <si>
    <t>734292776</t>
  </si>
  <si>
    <t>Kohout kulový přímý G 1 1/2 PN 42 do 185°C plnoprůtokový vnitřní závit</t>
  </si>
  <si>
    <t>-1050175864</t>
  </si>
  <si>
    <t>98</t>
  </si>
  <si>
    <t>734295024</t>
  </si>
  <si>
    <t>Směšovací armatura závitová trojcestná DN 40 se servomotorem</t>
  </si>
  <si>
    <t>-1073412603</t>
  </si>
  <si>
    <t>99</t>
  </si>
  <si>
    <t>734421101</t>
  </si>
  <si>
    <t>Tlakoměr s pevným stonkem a zpětnou klapkou tlak 0-16 bar průměr 50 mm spodní připojení</t>
  </si>
  <si>
    <t>-2146400617</t>
  </si>
  <si>
    <t>100</t>
  </si>
  <si>
    <t>734424101</t>
  </si>
  <si>
    <t>Kondenzační smyčka k přivaření zahnutá PN 250 do 300°C</t>
  </si>
  <si>
    <t>-552600603</t>
  </si>
  <si>
    <t>101</t>
  </si>
  <si>
    <t>734494213</t>
  </si>
  <si>
    <t>Návarek s trubkovým závitem G 1/2</t>
  </si>
  <si>
    <t>334358053</t>
  </si>
  <si>
    <t>102</t>
  </si>
  <si>
    <t>734499211</t>
  </si>
  <si>
    <t>Montáž návarku M 20x1,5</t>
  </si>
  <si>
    <t>-1217509101</t>
  </si>
  <si>
    <t>103</t>
  </si>
  <si>
    <t>998734103</t>
  </si>
  <si>
    <t>Přesun hmot tonážní pro armatury v objektech v do 24 m</t>
  </si>
  <si>
    <t>1975472612</t>
  </si>
  <si>
    <t>104</t>
  </si>
  <si>
    <t>998734181</t>
  </si>
  <si>
    <t>Příplatek k přesunu hmot tonážní 734 prováděný bez použití mechanizace</t>
  </si>
  <si>
    <t>-2094574035</t>
  </si>
  <si>
    <t>740</t>
  </si>
  <si>
    <t>Elektromontáže - zkoušky a revize</t>
  </si>
  <si>
    <t>105</t>
  </si>
  <si>
    <t>740991100R01</t>
  </si>
  <si>
    <t xml:space="preserve">Celková prohlídka a montáž  el. rozvodu MaR </t>
  </si>
  <si>
    <t>-200671279</t>
  </si>
  <si>
    <t>106</t>
  </si>
  <si>
    <t>740991100R02</t>
  </si>
  <si>
    <t xml:space="preserve">Havarijní ventilátor včetně montáže vývodu   </t>
  </si>
  <si>
    <t>-651080056</t>
  </si>
  <si>
    <t>741</t>
  </si>
  <si>
    <t>Elektroinstalace - silnoproud</t>
  </si>
  <si>
    <t>107</t>
  </si>
  <si>
    <t>741110511</t>
  </si>
  <si>
    <t>Montáž lišta a kanálek vkládací šířky do 60 mm s víčkem</t>
  </si>
  <si>
    <t>-1649552148</t>
  </si>
  <si>
    <t>108</t>
  </si>
  <si>
    <t>34571804</t>
  </si>
  <si>
    <t>lišta elektroinstalační nosná pro vnitřní vedení bez otvorů, 20x10 mm</t>
  </si>
  <si>
    <t>-573164576</t>
  </si>
  <si>
    <t>109</t>
  </si>
  <si>
    <t>741112003</t>
  </si>
  <si>
    <t>Montáž krabice zapuštěná plastová čtyřhranná</t>
  </si>
  <si>
    <t>216646034</t>
  </si>
  <si>
    <t>110</t>
  </si>
  <si>
    <t>34571532</t>
  </si>
  <si>
    <t>krabice přístrojová odbočná s víčkem z PH, 107x107 mm, hloubka 50 mm</t>
  </si>
  <si>
    <t>713716977</t>
  </si>
  <si>
    <t>111</t>
  </si>
  <si>
    <t>741120401</t>
  </si>
  <si>
    <t>Montáž vodič Cu izolovaný drátovací plný žíla 0,35-6 mm2 v rozváděči (CY)</t>
  </si>
  <si>
    <t>-2138437668</t>
  </si>
  <si>
    <t>112</t>
  </si>
  <si>
    <t>PKB.711018</t>
  </si>
  <si>
    <t>CYKY-J 3x1,5</t>
  </si>
  <si>
    <t>-1872627098</t>
  </si>
  <si>
    <t>113</t>
  </si>
  <si>
    <t>741210402</t>
  </si>
  <si>
    <t>Montáž rozváděč nebo krabice nevýbušná do 10 kg</t>
  </si>
  <si>
    <t>-863985707</t>
  </si>
  <si>
    <t>114</t>
  </si>
  <si>
    <t>35822111</t>
  </si>
  <si>
    <t>jistič 1pólový-charakteristika B 16A</t>
  </si>
  <si>
    <t>-128297153</t>
  </si>
  <si>
    <t>115</t>
  </si>
  <si>
    <t>741313034</t>
  </si>
  <si>
    <t>Montáž zásuvka vestavná šroubové připojení 3P+N+PE se zapojením vodičů</t>
  </si>
  <si>
    <t>-243498394</t>
  </si>
  <si>
    <t>116</t>
  </si>
  <si>
    <t>34552240</t>
  </si>
  <si>
    <t>kryt pro kompletní spodky zásuvek ND5518A-A2351 D</t>
  </si>
  <si>
    <t>-1522555353</t>
  </si>
  <si>
    <t>764</t>
  </si>
  <si>
    <t>Konstrukce klempířské</t>
  </si>
  <si>
    <t>117</t>
  </si>
  <si>
    <t>764003801</t>
  </si>
  <si>
    <t>Demontáž lemování trub, konzol, držáků, ventilačních nástavců a jiných kusových prvků do suti</t>
  </si>
  <si>
    <t>-601233249</t>
  </si>
  <si>
    <t>118</t>
  </si>
  <si>
    <t>764354412</t>
  </si>
  <si>
    <t>Lemování prostupů střech s krytinou skládanou nebo plechovou bez lišty z nerezového plechu</t>
  </si>
  <si>
    <t>871074906</t>
  </si>
  <si>
    <t>767</t>
  </si>
  <si>
    <t>Konstrukce zámečnické</t>
  </si>
  <si>
    <t>119</t>
  </si>
  <si>
    <t>767991911</t>
  </si>
  <si>
    <t>Opravy zámečnických konstrukcí ostatní - samostatné svařování</t>
  </si>
  <si>
    <t>-1226912495</t>
  </si>
  <si>
    <t>120</t>
  </si>
  <si>
    <t>767991912</t>
  </si>
  <si>
    <t>Opravy zámečnických konstrukcí ostatní - samostatné řezání plamenem</t>
  </si>
  <si>
    <t>-1640782766</t>
  </si>
  <si>
    <t>121</t>
  </si>
  <si>
    <t>767995111</t>
  </si>
  <si>
    <t>Montáž atypických zámečnických konstrukcí hmotnosti do 5 kg</t>
  </si>
  <si>
    <t>kg</t>
  </si>
  <si>
    <t>-1593413201</t>
  </si>
  <si>
    <t>122</t>
  </si>
  <si>
    <t>423928880</t>
  </si>
  <si>
    <t>konzola lištová 41/41/2,5 - 820  otvor 13x18 mm</t>
  </si>
  <si>
    <t>1000989524</t>
  </si>
  <si>
    <t>783</t>
  </si>
  <si>
    <t>Dokončovací práce - nátěry</t>
  </si>
  <si>
    <t>123</t>
  </si>
  <si>
    <t>783124520</t>
  </si>
  <si>
    <t>Nátěry syntetické OK středních "B" barva standardní dvojnásobné a 1x email</t>
  </si>
  <si>
    <t>-1027575144</t>
  </si>
  <si>
    <t>124</t>
  </si>
  <si>
    <t>783414140</t>
  </si>
  <si>
    <t>Nátěry olejové potrubí do DN 50 dvojnásobné a základní</t>
  </si>
  <si>
    <t>1734837187</t>
  </si>
  <si>
    <t>125</t>
  </si>
  <si>
    <t>783425111</t>
  </si>
  <si>
    <t>Nátěry syntetické armatur do DN 100 barva dražší lesklý povrch 1x antikorozní, 1x základní, 1x email</t>
  </si>
  <si>
    <t>-1783191816</t>
  </si>
  <si>
    <t>126</t>
  </si>
  <si>
    <t>783901451</t>
  </si>
  <si>
    <t>Zametení betonových podlah před provedením nátěru</t>
  </si>
  <si>
    <t>905118817</t>
  </si>
  <si>
    <t>127</t>
  </si>
  <si>
    <t>783901453</t>
  </si>
  <si>
    <t>Vysátí betonových podlah před provedením nátěru</t>
  </si>
  <si>
    <t>-1507220124</t>
  </si>
  <si>
    <t>128</t>
  </si>
  <si>
    <t>783913151</t>
  </si>
  <si>
    <t>Penetrační syntetický nátěr hladkých betonových podlah</t>
  </si>
  <si>
    <t>1369749710</t>
  </si>
  <si>
    <t>129</t>
  </si>
  <si>
    <t>783917161</t>
  </si>
  <si>
    <t>Krycí dvojnásobný syntetický nátěr betonové podlahy</t>
  </si>
  <si>
    <t>1553571317</t>
  </si>
  <si>
    <t>130</t>
  </si>
  <si>
    <t>783942251</t>
  </si>
  <si>
    <t>Tmelení prasklin betonového podkladu polyuretanovým tmelem</t>
  </si>
  <si>
    <t>-1129651339</t>
  </si>
  <si>
    <t>784</t>
  </si>
  <si>
    <t>Dokončovací práce - malby</t>
  </si>
  <si>
    <t>131</t>
  </si>
  <si>
    <t>784111001</t>
  </si>
  <si>
    <t>Oprášení (ometení ) podkladu v místnostech výšky do 3,80 m</t>
  </si>
  <si>
    <t>111989767</t>
  </si>
  <si>
    <t>132</t>
  </si>
  <si>
    <t>784111031</t>
  </si>
  <si>
    <t>Omytí podkladu v místnostech výšky do 3,80 m</t>
  </si>
  <si>
    <t>1066404883</t>
  </si>
  <si>
    <t>133</t>
  </si>
  <si>
    <t>784121001</t>
  </si>
  <si>
    <t>Oškrabání malby v mísnostech výšky do 3,80 m</t>
  </si>
  <si>
    <t>113501253</t>
  </si>
  <si>
    <t>134</t>
  </si>
  <si>
    <t>784121011</t>
  </si>
  <si>
    <t>Rozmývání podkladu po oškrabání malby v místnostech výšky do 3,80 m</t>
  </si>
  <si>
    <t>223113966</t>
  </si>
  <si>
    <t>135</t>
  </si>
  <si>
    <t>784211001R01</t>
  </si>
  <si>
    <t>Vnitřní disperzní barva bez obsahu rozpoštědel, tř.otěru za mokra 3, otěruvzdorných v místnostech výšky do 3,80 m</t>
  </si>
  <si>
    <t>-722071848</t>
  </si>
  <si>
    <t>Práce a dodávky M</t>
  </si>
  <si>
    <t>58-M</t>
  </si>
  <si>
    <t>Revize vyhrazených technických zařízení</t>
  </si>
  <si>
    <t>136</t>
  </si>
  <si>
    <t>580507203</t>
  </si>
  <si>
    <t>Kontrola těsnosti spoje pěnotvorným roztokem u plynového kotle do 50 kW</t>
  </si>
  <si>
    <t>-1015371584</t>
  </si>
  <si>
    <t>137</t>
  </si>
  <si>
    <t>580507205</t>
  </si>
  <si>
    <t>Kontrola funkce kohoutu nebo kulového uzávěru plynového kotle do 50 kW</t>
  </si>
  <si>
    <t>2080713629</t>
  </si>
  <si>
    <t>138</t>
  </si>
  <si>
    <t>580507207</t>
  </si>
  <si>
    <t>Kontrolní měření přetlaku plynu plynového kotle do 50 kW</t>
  </si>
  <si>
    <t>-1593563464</t>
  </si>
  <si>
    <t>139</t>
  </si>
  <si>
    <t>580507208</t>
  </si>
  <si>
    <t>Uvedení plynového kotle do 50 kW do provozu</t>
  </si>
  <si>
    <t>2028114747</t>
  </si>
  <si>
    <t>140</t>
  </si>
  <si>
    <t>580507209</t>
  </si>
  <si>
    <t>Kontrolní odečet spotřeby plynu u plynového kotle do 50 kW</t>
  </si>
  <si>
    <t>-1339540369</t>
  </si>
  <si>
    <t>141</t>
  </si>
  <si>
    <t>580507210</t>
  </si>
  <si>
    <t>Kontrola funkce regulačního prvku a nastavených hodnot plynového kotle do 50 kW</t>
  </si>
  <si>
    <t>1884761135</t>
  </si>
  <si>
    <t>142</t>
  </si>
  <si>
    <t>580507211</t>
  </si>
  <si>
    <t>Kontrola funkce provozního termostatu plynového kotle do 50 kW</t>
  </si>
  <si>
    <t>424517996</t>
  </si>
  <si>
    <t>143</t>
  </si>
  <si>
    <t>580507212</t>
  </si>
  <si>
    <t>Kontrola funkce havarijního termostatu plynového kotle do 50 kW</t>
  </si>
  <si>
    <t>-1831068806</t>
  </si>
  <si>
    <t>144</t>
  </si>
  <si>
    <t>580507213</t>
  </si>
  <si>
    <t>Kontrola funkce prostorového termostatu plynového kotle do 50 kW</t>
  </si>
  <si>
    <t>-567871678</t>
  </si>
  <si>
    <t>145</t>
  </si>
  <si>
    <t>580507214</t>
  </si>
  <si>
    <t>Kontrola funkce komínové klapky plynového kotle do 50 kW</t>
  </si>
  <si>
    <t>303319502</t>
  </si>
  <si>
    <t>146</t>
  </si>
  <si>
    <t>580507215</t>
  </si>
  <si>
    <t>Kontrola funkce zapalovacího hořáčku plynového kotle do 50 kW</t>
  </si>
  <si>
    <t>-1296724810</t>
  </si>
  <si>
    <t>147</t>
  </si>
  <si>
    <t>580507216</t>
  </si>
  <si>
    <t>Kontrola funkce termoelektrické pojistky plynového kotle do 50 kW</t>
  </si>
  <si>
    <t>976370720</t>
  </si>
  <si>
    <t>148</t>
  </si>
  <si>
    <t>580507217</t>
  </si>
  <si>
    <t>Kontrola funkce hoření hlavního hořáku plynového kotle do 50 kW</t>
  </si>
  <si>
    <t>-1281518717</t>
  </si>
  <si>
    <t>149</t>
  </si>
  <si>
    <t>580507218</t>
  </si>
  <si>
    <t>Kontrola funkce odtahu spalin plynového kotle do 50 kW</t>
  </si>
  <si>
    <t>-829820935</t>
  </si>
  <si>
    <t>150</t>
  </si>
  <si>
    <t>580507219</t>
  </si>
  <si>
    <t>Kontrolní měření CO ve spalinách plynového kotle do 50 kW</t>
  </si>
  <si>
    <t>měření</t>
  </si>
  <si>
    <t>-442206332</t>
  </si>
  <si>
    <t>151</t>
  </si>
  <si>
    <t>580507220</t>
  </si>
  <si>
    <t>Kontrolní měření CO2 ve spalinách plynového kotle do 50 kW</t>
  </si>
  <si>
    <t>1852155900</t>
  </si>
  <si>
    <t>152</t>
  </si>
  <si>
    <t>580507221</t>
  </si>
  <si>
    <t>Kontrolní měření teploty spalin plynového kotle do 50 kW</t>
  </si>
  <si>
    <t>-1556452746</t>
  </si>
  <si>
    <t>153</t>
  </si>
  <si>
    <t>580507222</t>
  </si>
  <si>
    <t>Kontrolní měření komínového tahu plynového kotle do 50 kW</t>
  </si>
  <si>
    <t>2146855863</t>
  </si>
  <si>
    <t>154</t>
  </si>
  <si>
    <t>580507223</t>
  </si>
  <si>
    <t>Kontrolní měření CO v ovzduší plynového kotle do 50 kW</t>
  </si>
  <si>
    <t>-1146503295</t>
  </si>
  <si>
    <t>HZS</t>
  </si>
  <si>
    <t>Hodinové zúčtovací sazby</t>
  </si>
  <si>
    <t>155</t>
  </si>
  <si>
    <t>HZS1331</t>
  </si>
  <si>
    <t>Hodinová zúčtovací sazba montér konstrukcí</t>
  </si>
  <si>
    <t>hod</t>
  </si>
  <si>
    <t>512</t>
  </si>
  <si>
    <t>406385018</t>
  </si>
  <si>
    <t>156</t>
  </si>
  <si>
    <t>HZS2132</t>
  </si>
  <si>
    <t>Hodinová zúčtovací sazba zámečník odborný</t>
  </si>
  <si>
    <t>2013107769</t>
  </si>
  <si>
    <t>157</t>
  </si>
  <si>
    <t>HZS2162</t>
  </si>
  <si>
    <t>Hodinová zúčtovací sazba izolatér odborný</t>
  </si>
  <si>
    <t>169948038</t>
  </si>
  <si>
    <t>158</t>
  </si>
  <si>
    <t>HZS2491</t>
  </si>
  <si>
    <t>Hodinová zúčtovací sazba dělník zednických výpomocí</t>
  </si>
  <si>
    <t>-1948603913</t>
  </si>
  <si>
    <t>159</t>
  </si>
  <si>
    <t>HZS2492</t>
  </si>
  <si>
    <t>Hodinová zúčtovací sazba pomocný dělník PSV</t>
  </si>
  <si>
    <t>270842436</t>
  </si>
  <si>
    <t>VRN</t>
  </si>
  <si>
    <t>Vedlejší rozpočtové náklady</t>
  </si>
  <si>
    <t>VRN3</t>
  </si>
  <si>
    <t>Zařízení staveniště</t>
  </si>
  <si>
    <t>160</t>
  </si>
  <si>
    <t>034103000</t>
  </si>
  <si>
    <t>Energie pro zařízení staveniště</t>
  </si>
  <si>
    <t>ks</t>
  </si>
  <si>
    <t>1024</t>
  </si>
  <si>
    <t>-174277525</t>
  </si>
  <si>
    <t>VRN4</t>
  </si>
  <si>
    <t>Inženýrská činnost</t>
  </si>
  <si>
    <t>161</t>
  </si>
  <si>
    <t>043114000</t>
  </si>
  <si>
    <t>Zkoušky tlakové</t>
  </si>
  <si>
    <t>-1079614529</t>
  </si>
  <si>
    <t>162</t>
  </si>
  <si>
    <t>044002000</t>
  </si>
  <si>
    <t>Revize (el.,plyn)</t>
  </si>
  <si>
    <t>1452818236</t>
  </si>
  <si>
    <t>163</t>
  </si>
  <si>
    <t>045002000</t>
  </si>
  <si>
    <t>Kompletační a koordinační činnost</t>
  </si>
  <si>
    <t>-191354106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</si>
</sst>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hidden="1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6" t="s">
        <v>14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18"/>
      <c r="AQ5" s="18"/>
      <c r="AR5" s="16"/>
      <c r="BE5" s="206" t="s">
        <v>15</v>
      </c>
      <c r="BS5" s="13" t="s">
        <v>6</v>
      </c>
    </row>
    <row r="6" spans="1:74" ht="36.9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8" t="s">
        <v>17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18"/>
      <c r="AQ6" s="18"/>
      <c r="AR6" s="16"/>
      <c r="BE6" s="207"/>
      <c r="BS6" s="13" t="s">
        <v>18</v>
      </c>
    </row>
    <row r="7" spans="1:74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</v>
      </c>
      <c r="AO7" s="18"/>
      <c r="AP7" s="18"/>
      <c r="AQ7" s="18"/>
      <c r="AR7" s="16"/>
      <c r="BE7" s="207"/>
      <c r="BS7" s="13" t="s">
        <v>21</v>
      </c>
    </row>
    <row r="8" spans="1:74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207"/>
      <c r="BS8" s="13" t="s">
        <v>18</v>
      </c>
    </row>
    <row r="9" spans="1:74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7"/>
      <c r="BS9" s="13" t="s">
        <v>18</v>
      </c>
    </row>
    <row r="10" spans="1:74" ht="12" customHeight="1">
      <c r="B10" s="17"/>
      <c r="C10" s="18"/>
      <c r="D10" s="25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27</v>
      </c>
      <c r="AL10" s="18"/>
      <c r="AM10" s="18"/>
      <c r="AN10" s="23" t="s">
        <v>1</v>
      </c>
      <c r="AO10" s="18"/>
      <c r="AP10" s="18"/>
      <c r="AQ10" s="18"/>
      <c r="AR10" s="16"/>
      <c r="BE10" s="207"/>
      <c r="BS10" s="13" t="s">
        <v>18</v>
      </c>
    </row>
    <row r="11" spans="1:74" ht="18.45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29</v>
      </c>
      <c r="AL11" s="18"/>
      <c r="AM11" s="18"/>
      <c r="AN11" s="23" t="s">
        <v>1</v>
      </c>
      <c r="AO11" s="18"/>
      <c r="AP11" s="18"/>
      <c r="AQ11" s="18"/>
      <c r="AR11" s="16"/>
      <c r="BE11" s="207"/>
      <c r="BS11" s="13" t="s">
        <v>18</v>
      </c>
    </row>
    <row r="12" spans="1:74" ht="6.9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7"/>
      <c r="BS12" s="13" t="s">
        <v>18</v>
      </c>
    </row>
    <row r="13" spans="1:74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27</v>
      </c>
      <c r="AL13" s="18"/>
      <c r="AM13" s="18"/>
      <c r="AN13" s="27" t="s">
        <v>31</v>
      </c>
      <c r="AO13" s="18"/>
      <c r="AP13" s="18"/>
      <c r="AQ13" s="18"/>
      <c r="AR13" s="16"/>
      <c r="BE13" s="207"/>
      <c r="BS13" s="13" t="s">
        <v>18</v>
      </c>
    </row>
    <row r="14" spans="1:74" ht="10.199999999999999">
      <c r="B14" s="17"/>
      <c r="C14" s="18"/>
      <c r="D14" s="18"/>
      <c r="E14" s="239" t="s">
        <v>31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5" t="s">
        <v>29</v>
      </c>
      <c r="AL14" s="18"/>
      <c r="AM14" s="18"/>
      <c r="AN14" s="27" t="s">
        <v>31</v>
      </c>
      <c r="AO14" s="18"/>
      <c r="AP14" s="18"/>
      <c r="AQ14" s="18"/>
      <c r="AR14" s="16"/>
      <c r="BE14" s="207"/>
      <c r="BS14" s="13" t="s">
        <v>18</v>
      </c>
    </row>
    <row r="15" spans="1:74" ht="6.9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7"/>
      <c r="BS15" s="13" t="s">
        <v>32</v>
      </c>
    </row>
    <row r="16" spans="1:74" ht="12" customHeight="1">
      <c r="B16" s="17"/>
      <c r="C16" s="18"/>
      <c r="D16" s="25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27</v>
      </c>
      <c r="AL16" s="18"/>
      <c r="AM16" s="18"/>
      <c r="AN16" s="23" t="s">
        <v>34</v>
      </c>
      <c r="AO16" s="18"/>
      <c r="AP16" s="18"/>
      <c r="AQ16" s="18"/>
      <c r="AR16" s="16"/>
      <c r="BE16" s="207"/>
      <c r="BS16" s="13" t="s">
        <v>4</v>
      </c>
    </row>
    <row r="17" spans="2:71" ht="18.45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29</v>
      </c>
      <c r="AL17" s="18"/>
      <c r="AM17" s="18"/>
      <c r="AN17" s="23" t="s">
        <v>1</v>
      </c>
      <c r="AO17" s="18"/>
      <c r="AP17" s="18"/>
      <c r="AQ17" s="18"/>
      <c r="AR17" s="16"/>
      <c r="BE17" s="207"/>
      <c r="BS17" s="13" t="s">
        <v>4</v>
      </c>
    </row>
    <row r="18" spans="2:71" ht="6.9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7"/>
      <c r="BS18" s="13" t="s">
        <v>6</v>
      </c>
    </row>
    <row r="19" spans="2:71" ht="12" customHeight="1">
      <c r="B19" s="17"/>
      <c r="C19" s="18"/>
      <c r="D19" s="25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27</v>
      </c>
      <c r="AL19" s="18"/>
      <c r="AM19" s="18"/>
      <c r="AN19" s="23" t="s">
        <v>1</v>
      </c>
      <c r="AO19" s="18"/>
      <c r="AP19" s="18"/>
      <c r="AQ19" s="18"/>
      <c r="AR19" s="16"/>
      <c r="BE19" s="207"/>
      <c r="BS19" s="13" t="s">
        <v>6</v>
      </c>
    </row>
    <row r="20" spans="2:71" ht="18.45" customHeight="1">
      <c r="B20" s="17"/>
      <c r="C20" s="18"/>
      <c r="D20" s="18"/>
      <c r="E20" s="23" t="s">
        <v>28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29</v>
      </c>
      <c r="AL20" s="18"/>
      <c r="AM20" s="18"/>
      <c r="AN20" s="23" t="s">
        <v>1</v>
      </c>
      <c r="AO20" s="18"/>
      <c r="AP20" s="18"/>
      <c r="AQ20" s="18"/>
      <c r="AR20" s="16"/>
      <c r="BE20" s="207"/>
      <c r="BS20" s="13" t="s">
        <v>32</v>
      </c>
    </row>
    <row r="21" spans="2:71" ht="6.9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7"/>
    </row>
    <row r="22" spans="2:7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7"/>
    </row>
    <row r="23" spans="2:71" ht="14.4" customHeight="1">
      <c r="B23" s="17"/>
      <c r="C23" s="18"/>
      <c r="D23" s="18"/>
      <c r="E23" s="241" t="s">
        <v>1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 s="18"/>
      <c r="AP23" s="18"/>
      <c r="AQ23" s="18"/>
      <c r="AR23" s="16"/>
      <c r="BE23" s="207"/>
    </row>
    <row r="24" spans="2:71" ht="6.9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7"/>
    </row>
    <row r="25" spans="2:71" ht="6.9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7"/>
    </row>
    <row r="26" spans="2:71" s="1" customFormat="1" ht="25.95" customHeight="1"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8">
        <f>ROUND(AG54,2)</f>
        <v>0</v>
      </c>
      <c r="AL26" s="209"/>
      <c r="AM26" s="209"/>
      <c r="AN26" s="209"/>
      <c r="AO26" s="209"/>
      <c r="AP26" s="31"/>
      <c r="AQ26" s="31"/>
      <c r="AR26" s="34"/>
      <c r="BE26" s="207"/>
    </row>
    <row r="27" spans="2:71" s="1" customFormat="1" ht="6.9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07"/>
    </row>
    <row r="28" spans="2:71" s="1" customFormat="1" ht="10.199999999999999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42" t="s">
        <v>39</v>
      </c>
      <c r="M28" s="242"/>
      <c r="N28" s="242"/>
      <c r="O28" s="242"/>
      <c r="P28" s="242"/>
      <c r="Q28" s="31"/>
      <c r="R28" s="31"/>
      <c r="S28" s="31"/>
      <c r="T28" s="31"/>
      <c r="U28" s="31"/>
      <c r="V28" s="31"/>
      <c r="W28" s="242" t="s">
        <v>40</v>
      </c>
      <c r="X28" s="242"/>
      <c r="Y28" s="242"/>
      <c r="Z28" s="242"/>
      <c r="AA28" s="242"/>
      <c r="AB28" s="242"/>
      <c r="AC28" s="242"/>
      <c r="AD28" s="242"/>
      <c r="AE28" s="242"/>
      <c r="AF28" s="31"/>
      <c r="AG28" s="31"/>
      <c r="AH28" s="31"/>
      <c r="AI28" s="31"/>
      <c r="AJ28" s="31"/>
      <c r="AK28" s="242" t="s">
        <v>41</v>
      </c>
      <c r="AL28" s="242"/>
      <c r="AM28" s="242"/>
      <c r="AN28" s="242"/>
      <c r="AO28" s="242"/>
      <c r="AP28" s="31"/>
      <c r="AQ28" s="31"/>
      <c r="AR28" s="34"/>
      <c r="BE28" s="207"/>
    </row>
    <row r="29" spans="2:71" s="2" customFormat="1" ht="14.4" customHeight="1">
      <c r="B29" s="35"/>
      <c r="C29" s="36"/>
      <c r="D29" s="25" t="s">
        <v>42</v>
      </c>
      <c r="E29" s="36"/>
      <c r="F29" s="25" t="s">
        <v>43</v>
      </c>
      <c r="G29" s="36"/>
      <c r="H29" s="36"/>
      <c r="I29" s="36"/>
      <c r="J29" s="36"/>
      <c r="K29" s="36"/>
      <c r="L29" s="243">
        <v>0.21</v>
      </c>
      <c r="M29" s="205"/>
      <c r="N29" s="205"/>
      <c r="O29" s="205"/>
      <c r="P29" s="205"/>
      <c r="Q29" s="36"/>
      <c r="R29" s="36"/>
      <c r="S29" s="36"/>
      <c r="T29" s="36"/>
      <c r="U29" s="36"/>
      <c r="V29" s="36"/>
      <c r="W29" s="204">
        <f>ROUND(AZ54, 2)</f>
        <v>0</v>
      </c>
      <c r="X29" s="205"/>
      <c r="Y29" s="205"/>
      <c r="Z29" s="205"/>
      <c r="AA29" s="205"/>
      <c r="AB29" s="205"/>
      <c r="AC29" s="205"/>
      <c r="AD29" s="205"/>
      <c r="AE29" s="205"/>
      <c r="AF29" s="36"/>
      <c r="AG29" s="36"/>
      <c r="AH29" s="36"/>
      <c r="AI29" s="36"/>
      <c r="AJ29" s="36"/>
      <c r="AK29" s="204">
        <f>ROUND(AV54, 2)</f>
        <v>0</v>
      </c>
      <c r="AL29" s="205"/>
      <c r="AM29" s="205"/>
      <c r="AN29" s="205"/>
      <c r="AO29" s="205"/>
      <c r="AP29" s="36"/>
      <c r="AQ29" s="36"/>
      <c r="AR29" s="37"/>
      <c r="BE29" s="207"/>
    </row>
    <row r="30" spans="2:71" s="2" customFormat="1" ht="14.4" customHeight="1">
      <c r="B30" s="35"/>
      <c r="C30" s="36"/>
      <c r="D30" s="36"/>
      <c r="E30" s="36"/>
      <c r="F30" s="25" t="s">
        <v>44</v>
      </c>
      <c r="G30" s="36"/>
      <c r="H30" s="36"/>
      <c r="I30" s="36"/>
      <c r="J30" s="36"/>
      <c r="K30" s="36"/>
      <c r="L30" s="243">
        <v>0.15</v>
      </c>
      <c r="M30" s="205"/>
      <c r="N30" s="205"/>
      <c r="O30" s="205"/>
      <c r="P30" s="205"/>
      <c r="Q30" s="36"/>
      <c r="R30" s="36"/>
      <c r="S30" s="36"/>
      <c r="T30" s="36"/>
      <c r="U30" s="36"/>
      <c r="V30" s="36"/>
      <c r="W30" s="204">
        <f>ROUND(BA54, 2)</f>
        <v>0</v>
      </c>
      <c r="X30" s="205"/>
      <c r="Y30" s="205"/>
      <c r="Z30" s="205"/>
      <c r="AA30" s="205"/>
      <c r="AB30" s="205"/>
      <c r="AC30" s="205"/>
      <c r="AD30" s="205"/>
      <c r="AE30" s="205"/>
      <c r="AF30" s="36"/>
      <c r="AG30" s="36"/>
      <c r="AH30" s="36"/>
      <c r="AI30" s="36"/>
      <c r="AJ30" s="36"/>
      <c r="AK30" s="204">
        <f>ROUND(AW54, 2)</f>
        <v>0</v>
      </c>
      <c r="AL30" s="205"/>
      <c r="AM30" s="205"/>
      <c r="AN30" s="205"/>
      <c r="AO30" s="205"/>
      <c r="AP30" s="36"/>
      <c r="AQ30" s="36"/>
      <c r="AR30" s="37"/>
      <c r="BE30" s="207"/>
    </row>
    <row r="31" spans="2:71" s="2" customFormat="1" ht="14.4" hidden="1" customHeight="1">
      <c r="B31" s="35"/>
      <c r="C31" s="36"/>
      <c r="D31" s="36"/>
      <c r="E31" s="36"/>
      <c r="F31" s="25" t="s">
        <v>45</v>
      </c>
      <c r="G31" s="36"/>
      <c r="H31" s="36"/>
      <c r="I31" s="36"/>
      <c r="J31" s="36"/>
      <c r="K31" s="36"/>
      <c r="L31" s="243">
        <v>0.21</v>
      </c>
      <c r="M31" s="205"/>
      <c r="N31" s="205"/>
      <c r="O31" s="205"/>
      <c r="P31" s="205"/>
      <c r="Q31" s="36"/>
      <c r="R31" s="36"/>
      <c r="S31" s="36"/>
      <c r="T31" s="36"/>
      <c r="U31" s="36"/>
      <c r="V31" s="36"/>
      <c r="W31" s="204">
        <f>ROUND(BB54, 2)</f>
        <v>0</v>
      </c>
      <c r="X31" s="205"/>
      <c r="Y31" s="205"/>
      <c r="Z31" s="205"/>
      <c r="AA31" s="205"/>
      <c r="AB31" s="205"/>
      <c r="AC31" s="205"/>
      <c r="AD31" s="205"/>
      <c r="AE31" s="205"/>
      <c r="AF31" s="36"/>
      <c r="AG31" s="36"/>
      <c r="AH31" s="36"/>
      <c r="AI31" s="36"/>
      <c r="AJ31" s="36"/>
      <c r="AK31" s="204">
        <v>0</v>
      </c>
      <c r="AL31" s="205"/>
      <c r="AM31" s="205"/>
      <c r="AN31" s="205"/>
      <c r="AO31" s="205"/>
      <c r="AP31" s="36"/>
      <c r="AQ31" s="36"/>
      <c r="AR31" s="37"/>
      <c r="BE31" s="207"/>
    </row>
    <row r="32" spans="2:71" s="2" customFormat="1" ht="14.4" hidden="1" customHeight="1">
      <c r="B32" s="35"/>
      <c r="C32" s="36"/>
      <c r="D32" s="36"/>
      <c r="E32" s="36"/>
      <c r="F32" s="25" t="s">
        <v>46</v>
      </c>
      <c r="G32" s="36"/>
      <c r="H32" s="36"/>
      <c r="I32" s="36"/>
      <c r="J32" s="36"/>
      <c r="K32" s="36"/>
      <c r="L32" s="243">
        <v>0.15</v>
      </c>
      <c r="M32" s="205"/>
      <c r="N32" s="205"/>
      <c r="O32" s="205"/>
      <c r="P32" s="205"/>
      <c r="Q32" s="36"/>
      <c r="R32" s="36"/>
      <c r="S32" s="36"/>
      <c r="T32" s="36"/>
      <c r="U32" s="36"/>
      <c r="V32" s="36"/>
      <c r="W32" s="204">
        <f>ROUND(BC54, 2)</f>
        <v>0</v>
      </c>
      <c r="X32" s="205"/>
      <c r="Y32" s="205"/>
      <c r="Z32" s="205"/>
      <c r="AA32" s="205"/>
      <c r="AB32" s="205"/>
      <c r="AC32" s="205"/>
      <c r="AD32" s="205"/>
      <c r="AE32" s="205"/>
      <c r="AF32" s="36"/>
      <c r="AG32" s="36"/>
      <c r="AH32" s="36"/>
      <c r="AI32" s="36"/>
      <c r="AJ32" s="36"/>
      <c r="AK32" s="204">
        <v>0</v>
      </c>
      <c r="AL32" s="205"/>
      <c r="AM32" s="205"/>
      <c r="AN32" s="205"/>
      <c r="AO32" s="205"/>
      <c r="AP32" s="36"/>
      <c r="AQ32" s="36"/>
      <c r="AR32" s="37"/>
      <c r="BE32" s="207"/>
    </row>
    <row r="33" spans="2:57" s="2" customFormat="1" ht="14.4" hidden="1" customHeight="1">
      <c r="B33" s="35"/>
      <c r="C33" s="36"/>
      <c r="D33" s="36"/>
      <c r="E33" s="36"/>
      <c r="F33" s="25" t="s">
        <v>47</v>
      </c>
      <c r="G33" s="36"/>
      <c r="H33" s="36"/>
      <c r="I33" s="36"/>
      <c r="J33" s="36"/>
      <c r="K33" s="36"/>
      <c r="L33" s="243">
        <v>0</v>
      </c>
      <c r="M33" s="205"/>
      <c r="N33" s="205"/>
      <c r="O33" s="205"/>
      <c r="P33" s="205"/>
      <c r="Q33" s="36"/>
      <c r="R33" s="36"/>
      <c r="S33" s="36"/>
      <c r="T33" s="36"/>
      <c r="U33" s="36"/>
      <c r="V33" s="36"/>
      <c r="W33" s="204">
        <f>ROUND(BD54, 2)</f>
        <v>0</v>
      </c>
      <c r="X33" s="205"/>
      <c r="Y33" s="205"/>
      <c r="Z33" s="205"/>
      <c r="AA33" s="205"/>
      <c r="AB33" s="205"/>
      <c r="AC33" s="205"/>
      <c r="AD33" s="205"/>
      <c r="AE33" s="205"/>
      <c r="AF33" s="36"/>
      <c r="AG33" s="36"/>
      <c r="AH33" s="36"/>
      <c r="AI33" s="36"/>
      <c r="AJ33" s="36"/>
      <c r="AK33" s="204">
        <v>0</v>
      </c>
      <c r="AL33" s="205"/>
      <c r="AM33" s="205"/>
      <c r="AN33" s="205"/>
      <c r="AO33" s="205"/>
      <c r="AP33" s="36"/>
      <c r="AQ33" s="36"/>
      <c r="AR33" s="37"/>
      <c r="BE33" s="207"/>
    </row>
    <row r="34" spans="2:57" s="1" customFormat="1" ht="6.9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07"/>
    </row>
    <row r="35" spans="2:57" s="1" customFormat="1" ht="25.95" customHeight="1">
      <c r="B35" s="30"/>
      <c r="C35" s="38"/>
      <c r="D35" s="39" t="s">
        <v>48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49</v>
      </c>
      <c r="U35" s="40"/>
      <c r="V35" s="40"/>
      <c r="W35" s="40"/>
      <c r="X35" s="210" t="s">
        <v>50</v>
      </c>
      <c r="Y35" s="211"/>
      <c r="Z35" s="211"/>
      <c r="AA35" s="211"/>
      <c r="AB35" s="211"/>
      <c r="AC35" s="40"/>
      <c r="AD35" s="40"/>
      <c r="AE35" s="40"/>
      <c r="AF35" s="40"/>
      <c r="AG35" s="40"/>
      <c r="AH35" s="40"/>
      <c r="AI35" s="40"/>
      <c r="AJ35" s="40"/>
      <c r="AK35" s="212">
        <f>SUM(AK26:AK33)</f>
        <v>0</v>
      </c>
      <c r="AL35" s="211"/>
      <c r="AM35" s="211"/>
      <c r="AN35" s="211"/>
      <c r="AO35" s="213"/>
      <c r="AP35" s="38"/>
      <c r="AQ35" s="38"/>
      <c r="AR35" s="34"/>
    </row>
    <row r="36" spans="2:57" s="1" customFormat="1" ht="6.9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57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57" s="1" customFormat="1" ht="24.9" customHeight="1">
      <c r="B42" s="30"/>
      <c r="C42" s="19" t="s">
        <v>51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57" s="1" customFormat="1" ht="6.9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57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z087092019-5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57" s="3" customFormat="1" ht="36.9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17" t="str">
        <f>K6</f>
        <v>ZŠ T.G.Masaryka, nám. Českého povstání 511/6 - výměna plynových spotřebičů</v>
      </c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48"/>
      <c r="AQ45" s="48"/>
      <c r="AR45" s="49"/>
    </row>
    <row r="46" spans="2:57" s="1" customFormat="1" ht="6.9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57" s="1" customFormat="1" ht="12" customHeight="1">
      <c r="B47" s="30"/>
      <c r="C47" s="25" t="s">
        <v>22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 xml:space="preserve">Praha 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24</v>
      </c>
      <c r="AJ47" s="31"/>
      <c r="AK47" s="31"/>
      <c r="AL47" s="31"/>
      <c r="AM47" s="219" t="str">
        <f>IF(AN8= "","",AN8)</f>
        <v>1. 10. 2019</v>
      </c>
      <c r="AN47" s="219"/>
      <c r="AO47" s="31"/>
      <c r="AP47" s="31"/>
      <c r="AQ47" s="31"/>
      <c r="AR47" s="34"/>
    </row>
    <row r="48" spans="2:57" s="1" customFormat="1" ht="6.9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0" s="1" customFormat="1" ht="12.6" customHeight="1">
      <c r="B49" s="30"/>
      <c r="C49" s="25" t="s">
        <v>26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 xml:space="preserve"> 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33</v>
      </c>
      <c r="AJ49" s="31"/>
      <c r="AK49" s="31"/>
      <c r="AL49" s="31"/>
      <c r="AM49" s="215" t="str">
        <f>IF(E17="","",E17)</f>
        <v>Ing. Jan Krpata</v>
      </c>
      <c r="AN49" s="216"/>
      <c r="AO49" s="216"/>
      <c r="AP49" s="216"/>
      <c r="AQ49" s="31"/>
      <c r="AR49" s="34"/>
      <c r="AS49" s="220" t="s">
        <v>52</v>
      </c>
      <c r="AT49" s="221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0" s="1" customFormat="1" ht="12.6" customHeight="1">
      <c r="B50" s="30"/>
      <c r="C50" s="25" t="s">
        <v>30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36</v>
      </c>
      <c r="AJ50" s="31"/>
      <c r="AK50" s="31"/>
      <c r="AL50" s="31"/>
      <c r="AM50" s="215" t="str">
        <f>IF(E20="","",E20)</f>
        <v xml:space="preserve"> </v>
      </c>
      <c r="AN50" s="216"/>
      <c r="AO50" s="216"/>
      <c r="AP50" s="216"/>
      <c r="AQ50" s="31"/>
      <c r="AR50" s="34"/>
      <c r="AS50" s="222"/>
      <c r="AT50" s="223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0" s="1" customFormat="1" ht="10.8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24"/>
      <c r="AT51" s="225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0" s="1" customFormat="1" ht="29.25" customHeight="1">
      <c r="B52" s="30"/>
      <c r="C52" s="226" t="s">
        <v>53</v>
      </c>
      <c r="D52" s="227"/>
      <c r="E52" s="227"/>
      <c r="F52" s="227"/>
      <c r="G52" s="227"/>
      <c r="H52" s="58"/>
      <c r="I52" s="228" t="s">
        <v>54</v>
      </c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9" t="s">
        <v>55</v>
      </c>
      <c r="AH52" s="227"/>
      <c r="AI52" s="227"/>
      <c r="AJ52" s="227"/>
      <c r="AK52" s="227"/>
      <c r="AL52" s="227"/>
      <c r="AM52" s="227"/>
      <c r="AN52" s="228" t="s">
        <v>56</v>
      </c>
      <c r="AO52" s="227"/>
      <c r="AP52" s="230"/>
      <c r="AQ52" s="59" t="s">
        <v>57</v>
      </c>
      <c r="AR52" s="34"/>
      <c r="AS52" s="60" t="s">
        <v>58</v>
      </c>
      <c r="AT52" s="61" t="s">
        <v>59</v>
      </c>
      <c r="AU52" s="61" t="s">
        <v>60</v>
      </c>
      <c r="AV52" s="61" t="s">
        <v>61</v>
      </c>
      <c r="AW52" s="61" t="s">
        <v>62</v>
      </c>
      <c r="AX52" s="61" t="s">
        <v>63</v>
      </c>
      <c r="AY52" s="61" t="s">
        <v>64</v>
      </c>
      <c r="AZ52" s="61" t="s">
        <v>65</v>
      </c>
      <c r="BA52" s="61" t="s">
        <v>66</v>
      </c>
      <c r="BB52" s="61" t="s">
        <v>67</v>
      </c>
      <c r="BC52" s="61" t="s">
        <v>68</v>
      </c>
      <c r="BD52" s="62" t="s">
        <v>69</v>
      </c>
    </row>
    <row r="53" spans="1:90" s="1" customFormat="1" ht="10.8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0" s="4" customFormat="1" ht="32.4" customHeight="1">
      <c r="B54" s="66"/>
      <c r="C54" s="67" t="s">
        <v>70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34">
        <f>ROUND(AG55,2)</f>
        <v>0</v>
      </c>
      <c r="AH54" s="234"/>
      <c r="AI54" s="234"/>
      <c r="AJ54" s="234"/>
      <c r="AK54" s="234"/>
      <c r="AL54" s="234"/>
      <c r="AM54" s="234"/>
      <c r="AN54" s="235">
        <f>SUM(AG54,AT54)</f>
        <v>0</v>
      </c>
      <c r="AO54" s="235"/>
      <c r="AP54" s="235"/>
      <c r="AQ54" s="70" t="s">
        <v>1</v>
      </c>
      <c r="AR54" s="71"/>
      <c r="AS54" s="72">
        <f>ROUND(AS55,2)</f>
        <v>0</v>
      </c>
      <c r="AT54" s="73">
        <f>ROUND(SUM(AV54:AW54),2)</f>
        <v>0</v>
      </c>
      <c r="AU54" s="74">
        <f>ROUND(AU55,5)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ROUND(AZ55,2)</f>
        <v>0</v>
      </c>
      <c r="BA54" s="73">
        <f>ROUND(BA55,2)</f>
        <v>0</v>
      </c>
      <c r="BB54" s="73">
        <f>ROUND(BB55,2)</f>
        <v>0</v>
      </c>
      <c r="BC54" s="73">
        <f>ROUND(BC55,2)</f>
        <v>0</v>
      </c>
      <c r="BD54" s="75">
        <f>ROUND(BD55,2)</f>
        <v>0</v>
      </c>
      <c r="BS54" s="76" t="s">
        <v>71</v>
      </c>
      <c r="BT54" s="76" t="s">
        <v>72</v>
      </c>
      <c r="BV54" s="76" t="s">
        <v>73</v>
      </c>
      <c r="BW54" s="76" t="s">
        <v>5</v>
      </c>
      <c r="BX54" s="76" t="s">
        <v>74</v>
      </c>
      <c r="CL54" s="76" t="s">
        <v>1</v>
      </c>
    </row>
    <row r="55" spans="1:90" s="5" customFormat="1" ht="39.6" customHeight="1">
      <c r="A55" s="77" t="s">
        <v>75</v>
      </c>
      <c r="B55" s="78"/>
      <c r="C55" s="79"/>
      <c r="D55" s="233" t="s">
        <v>14</v>
      </c>
      <c r="E55" s="233"/>
      <c r="F55" s="233"/>
      <c r="G55" s="233"/>
      <c r="H55" s="233"/>
      <c r="I55" s="80"/>
      <c r="J55" s="233" t="s">
        <v>17</v>
      </c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/>
      <c r="AE55" s="233"/>
      <c r="AF55" s="233"/>
      <c r="AG55" s="231">
        <f>'z087092019-5 - ZŠ T.G.Mas...'!J28</f>
        <v>0</v>
      </c>
      <c r="AH55" s="232"/>
      <c r="AI55" s="232"/>
      <c r="AJ55" s="232"/>
      <c r="AK55" s="232"/>
      <c r="AL55" s="232"/>
      <c r="AM55" s="232"/>
      <c r="AN55" s="231">
        <f>SUM(AG55,AT55)</f>
        <v>0</v>
      </c>
      <c r="AO55" s="232"/>
      <c r="AP55" s="232"/>
      <c r="AQ55" s="81" t="s">
        <v>76</v>
      </c>
      <c r="AR55" s="82"/>
      <c r="AS55" s="83">
        <v>0</v>
      </c>
      <c r="AT55" s="84">
        <f>ROUND(SUM(AV55:AW55),2)</f>
        <v>0</v>
      </c>
      <c r="AU55" s="85">
        <f>'z087092019-5 - ZŠ T.G.Mas...'!P104</f>
        <v>0</v>
      </c>
      <c r="AV55" s="84">
        <f>'z087092019-5 - ZŠ T.G.Mas...'!J31</f>
        <v>0</v>
      </c>
      <c r="AW55" s="84">
        <f>'z087092019-5 - ZŠ T.G.Mas...'!J32</f>
        <v>0</v>
      </c>
      <c r="AX55" s="84">
        <f>'z087092019-5 - ZŠ T.G.Mas...'!J33</f>
        <v>0</v>
      </c>
      <c r="AY55" s="84">
        <f>'z087092019-5 - ZŠ T.G.Mas...'!J34</f>
        <v>0</v>
      </c>
      <c r="AZ55" s="84">
        <f>'z087092019-5 - ZŠ T.G.Mas...'!F31</f>
        <v>0</v>
      </c>
      <c r="BA55" s="84">
        <f>'z087092019-5 - ZŠ T.G.Mas...'!F32</f>
        <v>0</v>
      </c>
      <c r="BB55" s="84">
        <f>'z087092019-5 - ZŠ T.G.Mas...'!F33</f>
        <v>0</v>
      </c>
      <c r="BC55" s="84">
        <f>'z087092019-5 - ZŠ T.G.Mas...'!F34</f>
        <v>0</v>
      </c>
      <c r="BD55" s="86">
        <f>'z087092019-5 - ZŠ T.G.Mas...'!F35</f>
        <v>0</v>
      </c>
      <c r="BT55" s="87" t="s">
        <v>21</v>
      </c>
      <c r="BU55" s="87" t="s">
        <v>77</v>
      </c>
      <c r="BV55" s="87" t="s">
        <v>73</v>
      </c>
      <c r="BW55" s="87" t="s">
        <v>5</v>
      </c>
      <c r="BX55" s="87" t="s">
        <v>74</v>
      </c>
      <c r="CL55" s="87" t="s">
        <v>1</v>
      </c>
    </row>
    <row r="56" spans="1:90" s="1" customFormat="1" ht="30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4"/>
    </row>
    <row r="57" spans="1:90" s="1" customFormat="1" ht="6.9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4"/>
    </row>
  </sheetData>
  <sheetProtection algorithmName="SHA-512" hashValue="ucIwnQV/jXfsg10cz3V29CF6Si+CxWP6DVUftjVbFRBQItsed/3guwQEVFV4jlyrSDlnI2mUmqxDV/d5tblvxA==" saltValue="be1lsQXR46s6ffPgrhBVZ04nOmDu9CB+PMNM+c7ybXM6o3tpKLz6ZE4U/GEP/gt6qxUfzmvyh16VrXkRh8zANQ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z087092019-5 - ZŠ T.G.Mas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1"/>
  <sheetViews>
    <sheetView showGridLines="0" tabSelected="1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88" customWidth="1"/>
    <col min="10" max="10" width="20.140625" customWidth="1"/>
    <col min="11" max="11" width="13.28515625" hidden="1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3" t="s">
        <v>5</v>
      </c>
    </row>
    <row r="3" spans="2:46" ht="6.9" customHeight="1">
      <c r="B3" s="89"/>
      <c r="C3" s="90"/>
      <c r="D3" s="90"/>
      <c r="E3" s="90"/>
      <c r="F3" s="90"/>
      <c r="G3" s="90"/>
      <c r="H3" s="90"/>
      <c r="I3" s="91"/>
      <c r="J3" s="90"/>
      <c r="K3" s="90"/>
      <c r="L3" s="16"/>
      <c r="AT3" s="13" t="s">
        <v>78</v>
      </c>
    </row>
    <row r="4" spans="2:46" ht="24.9" customHeight="1">
      <c r="B4" s="16"/>
      <c r="D4" s="92" t="s">
        <v>79</v>
      </c>
      <c r="L4" s="16"/>
      <c r="M4" s="20" t="s">
        <v>10</v>
      </c>
      <c r="AT4" s="13" t="s">
        <v>4</v>
      </c>
    </row>
    <row r="5" spans="2:46" ht="6.9" customHeight="1">
      <c r="B5" s="16"/>
      <c r="L5" s="16"/>
    </row>
    <row r="6" spans="2:46" s="1" customFormat="1" ht="12" customHeight="1">
      <c r="B6" s="34"/>
      <c r="D6" s="93" t="s">
        <v>16</v>
      </c>
      <c r="I6" s="94"/>
      <c r="L6" s="34"/>
    </row>
    <row r="7" spans="2:46" s="1" customFormat="1" ht="36.9" customHeight="1">
      <c r="B7" s="34"/>
      <c r="E7" s="244" t="s">
        <v>17</v>
      </c>
      <c r="F7" s="245"/>
      <c r="G7" s="245"/>
      <c r="H7" s="245"/>
      <c r="I7" s="94"/>
      <c r="L7" s="34"/>
    </row>
    <row r="8" spans="2:46" s="1" customFormat="1" ht="10.199999999999999">
      <c r="B8" s="34"/>
      <c r="I8" s="94"/>
      <c r="L8" s="34"/>
    </row>
    <row r="9" spans="2:46" s="1" customFormat="1" ht="12" customHeight="1">
      <c r="B9" s="34"/>
      <c r="D9" s="93" t="s">
        <v>19</v>
      </c>
      <c r="F9" s="13" t="s">
        <v>1</v>
      </c>
      <c r="I9" s="95" t="s">
        <v>20</v>
      </c>
      <c r="J9" s="13" t="s">
        <v>1</v>
      </c>
      <c r="L9" s="34"/>
    </row>
    <row r="10" spans="2:46" s="1" customFormat="1" ht="12" customHeight="1">
      <c r="B10" s="34"/>
      <c r="D10" s="93" t="s">
        <v>22</v>
      </c>
      <c r="F10" s="13" t="s">
        <v>23</v>
      </c>
      <c r="I10" s="95" t="s">
        <v>24</v>
      </c>
      <c r="J10" s="96" t="str">
        <f>'Rekapitulace stavby'!AN8</f>
        <v>1. 10. 2019</v>
      </c>
      <c r="L10" s="34"/>
    </row>
    <row r="11" spans="2:46" s="1" customFormat="1" ht="10.8" customHeight="1">
      <c r="B11" s="34"/>
      <c r="I11" s="94"/>
      <c r="L11" s="34"/>
    </row>
    <row r="12" spans="2:46" s="1" customFormat="1" ht="12" customHeight="1">
      <c r="B12" s="34"/>
      <c r="D12" s="93" t="s">
        <v>26</v>
      </c>
      <c r="I12" s="95" t="s">
        <v>27</v>
      </c>
      <c r="J12" s="13" t="str">
        <f>IF('Rekapitulace stavby'!AN10="","",'Rekapitulace stavby'!AN10)</f>
        <v/>
      </c>
      <c r="L12" s="34"/>
    </row>
    <row r="13" spans="2:46" s="1" customFormat="1" ht="18" customHeight="1">
      <c r="B13" s="34"/>
      <c r="E13" s="13" t="str">
        <f>IF('Rekapitulace stavby'!E11="","",'Rekapitulace stavby'!E11)</f>
        <v xml:space="preserve"> </v>
      </c>
      <c r="I13" s="95" t="s">
        <v>29</v>
      </c>
      <c r="J13" s="13" t="str">
        <f>IF('Rekapitulace stavby'!AN11="","",'Rekapitulace stavby'!AN11)</f>
        <v/>
      </c>
      <c r="L13" s="34"/>
    </row>
    <row r="14" spans="2:46" s="1" customFormat="1" ht="6.9" customHeight="1">
      <c r="B14" s="34"/>
      <c r="I14" s="94"/>
      <c r="L14" s="34"/>
    </row>
    <row r="15" spans="2:46" s="1" customFormat="1" ht="12" customHeight="1">
      <c r="B15" s="34"/>
      <c r="D15" s="93" t="s">
        <v>30</v>
      </c>
      <c r="I15" s="95" t="s">
        <v>27</v>
      </c>
      <c r="J15" s="26" t="str">
        <f>'Rekapitulace stavby'!AN13</f>
        <v>Vyplň údaj</v>
      </c>
      <c r="L15" s="34"/>
    </row>
    <row r="16" spans="2:46" s="1" customFormat="1" ht="18" customHeight="1">
      <c r="B16" s="34"/>
      <c r="E16" s="246" t="str">
        <f>'Rekapitulace stavby'!E14</f>
        <v>Vyplň údaj</v>
      </c>
      <c r="F16" s="247"/>
      <c r="G16" s="247"/>
      <c r="H16" s="247"/>
      <c r="I16" s="95" t="s">
        <v>29</v>
      </c>
      <c r="J16" s="26" t="str">
        <f>'Rekapitulace stavby'!AN14</f>
        <v>Vyplň údaj</v>
      </c>
      <c r="L16" s="34"/>
    </row>
    <row r="17" spans="2:12" s="1" customFormat="1" ht="6.9" customHeight="1">
      <c r="B17" s="34"/>
      <c r="I17" s="94"/>
      <c r="L17" s="34"/>
    </row>
    <row r="18" spans="2:12" s="1" customFormat="1" ht="12" customHeight="1">
      <c r="B18" s="34"/>
      <c r="D18" s="93" t="s">
        <v>33</v>
      </c>
      <c r="I18" s="95" t="s">
        <v>27</v>
      </c>
      <c r="J18" s="13" t="s">
        <v>34</v>
      </c>
      <c r="L18" s="34"/>
    </row>
    <row r="19" spans="2:12" s="1" customFormat="1" ht="18" customHeight="1">
      <c r="B19" s="34"/>
      <c r="E19" s="13" t="s">
        <v>35</v>
      </c>
      <c r="I19" s="95" t="s">
        <v>29</v>
      </c>
      <c r="J19" s="13" t="s">
        <v>1</v>
      </c>
      <c r="L19" s="34"/>
    </row>
    <row r="20" spans="2:12" s="1" customFormat="1" ht="6.9" customHeight="1">
      <c r="B20" s="34"/>
      <c r="I20" s="94"/>
      <c r="L20" s="34"/>
    </row>
    <row r="21" spans="2:12" s="1" customFormat="1" ht="12" customHeight="1">
      <c r="B21" s="34"/>
      <c r="D21" s="93" t="s">
        <v>36</v>
      </c>
      <c r="I21" s="95" t="s">
        <v>27</v>
      </c>
      <c r="J21" s="13" t="str">
        <f>IF('Rekapitulace stavby'!AN19="","",'Rekapitulace stavby'!AN19)</f>
        <v/>
      </c>
      <c r="L21" s="34"/>
    </row>
    <row r="22" spans="2:12" s="1" customFormat="1" ht="18" customHeight="1">
      <c r="B22" s="34"/>
      <c r="E22" s="13" t="str">
        <f>IF('Rekapitulace stavby'!E20="","",'Rekapitulace stavby'!E20)</f>
        <v xml:space="preserve"> </v>
      </c>
      <c r="I22" s="95" t="s">
        <v>29</v>
      </c>
      <c r="J22" s="13" t="str">
        <f>IF('Rekapitulace stavby'!AN20="","",'Rekapitulace stavby'!AN20)</f>
        <v/>
      </c>
      <c r="L22" s="34"/>
    </row>
    <row r="23" spans="2:12" s="1" customFormat="1" ht="6.9" customHeight="1">
      <c r="B23" s="34"/>
      <c r="I23" s="94"/>
      <c r="L23" s="34"/>
    </row>
    <row r="24" spans="2:12" s="1" customFormat="1" ht="12" customHeight="1">
      <c r="B24" s="34"/>
      <c r="D24" s="93" t="s">
        <v>37</v>
      </c>
      <c r="I24" s="94"/>
      <c r="L24" s="34"/>
    </row>
    <row r="25" spans="2:12" s="6" customFormat="1" ht="14.4" customHeight="1">
      <c r="B25" s="97"/>
      <c r="E25" s="248" t="s">
        <v>1</v>
      </c>
      <c r="F25" s="248"/>
      <c r="G25" s="248"/>
      <c r="H25" s="248"/>
      <c r="I25" s="98"/>
      <c r="L25" s="97"/>
    </row>
    <row r="26" spans="2:12" s="1" customFormat="1" ht="6.9" customHeight="1">
      <c r="B26" s="34"/>
      <c r="I26" s="94"/>
      <c r="L26" s="34"/>
    </row>
    <row r="27" spans="2:12" s="1" customFormat="1" ht="6.9" customHeight="1">
      <c r="B27" s="34"/>
      <c r="D27" s="52"/>
      <c r="E27" s="52"/>
      <c r="F27" s="52"/>
      <c r="G27" s="52"/>
      <c r="H27" s="52"/>
      <c r="I27" s="99"/>
      <c r="J27" s="52"/>
      <c r="K27" s="52"/>
      <c r="L27" s="34"/>
    </row>
    <row r="28" spans="2:12" s="1" customFormat="1" ht="25.35" customHeight="1">
      <c r="B28" s="34"/>
      <c r="D28" s="100" t="s">
        <v>38</v>
      </c>
      <c r="I28" s="94"/>
      <c r="J28" s="101">
        <f>ROUND(J104, 2)</f>
        <v>0</v>
      </c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99"/>
      <c r="J29" s="52"/>
      <c r="K29" s="52"/>
      <c r="L29" s="34"/>
    </row>
    <row r="30" spans="2:12" s="1" customFormat="1" ht="14.4" customHeight="1">
      <c r="B30" s="34"/>
      <c r="F30" s="102" t="s">
        <v>40</v>
      </c>
      <c r="I30" s="103" t="s">
        <v>39</v>
      </c>
      <c r="J30" s="102" t="s">
        <v>41</v>
      </c>
      <c r="L30" s="34"/>
    </row>
    <row r="31" spans="2:12" s="1" customFormat="1" ht="14.4" customHeight="1">
      <c r="B31" s="34"/>
      <c r="D31" s="93" t="s">
        <v>42</v>
      </c>
      <c r="E31" s="93" t="s">
        <v>43</v>
      </c>
      <c r="F31" s="104">
        <f>ROUND((SUM(BE104:BE300)),  2)</f>
        <v>0</v>
      </c>
      <c r="I31" s="105">
        <v>0.21</v>
      </c>
      <c r="J31" s="104">
        <f>ROUND(((SUM(BE104:BE300))*I31),  2)</f>
        <v>0</v>
      </c>
      <c r="L31" s="34"/>
    </row>
    <row r="32" spans="2:12" s="1" customFormat="1" ht="14.4" customHeight="1">
      <c r="B32" s="34"/>
      <c r="E32" s="93" t="s">
        <v>44</v>
      </c>
      <c r="F32" s="104">
        <f>ROUND((SUM(BF104:BF300)),  2)</f>
        <v>0</v>
      </c>
      <c r="I32" s="105">
        <v>0.15</v>
      </c>
      <c r="J32" s="104">
        <f>ROUND(((SUM(BF104:BF300))*I32),  2)</f>
        <v>0</v>
      </c>
      <c r="L32" s="34"/>
    </row>
    <row r="33" spans="2:12" s="1" customFormat="1" ht="14.4" hidden="1" customHeight="1">
      <c r="B33" s="34"/>
      <c r="E33" s="93" t="s">
        <v>45</v>
      </c>
      <c r="F33" s="104">
        <f>ROUND((SUM(BG104:BG300)),  2)</f>
        <v>0</v>
      </c>
      <c r="I33" s="105">
        <v>0.21</v>
      </c>
      <c r="J33" s="104">
        <f>0</f>
        <v>0</v>
      </c>
      <c r="L33" s="34"/>
    </row>
    <row r="34" spans="2:12" s="1" customFormat="1" ht="14.4" hidden="1" customHeight="1">
      <c r="B34" s="34"/>
      <c r="E34" s="93" t="s">
        <v>46</v>
      </c>
      <c r="F34" s="104">
        <f>ROUND((SUM(BH104:BH300)),  2)</f>
        <v>0</v>
      </c>
      <c r="I34" s="105">
        <v>0.15</v>
      </c>
      <c r="J34" s="104">
        <f>0</f>
        <v>0</v>
      </c>
      <c r="L34" s="34"/>
    </row>
    <row r="35" spans="2:12" s="1" customFormat="1" ht="14.4" hidden="1" customHeight="1">
      <c r="B35" s="34"/>
      <c r="E35" s="93" t="s">
        <v>47</v>
      </c>
      <c r="F35" s="104">
        <f>ROUND((SUM(BI104:BI300)),  2)</f>
        <v>0</v>
      </c>
      <c r="I35" s="105">
        <v>0</v>
      </c>
      <c r="J35" s="104">
        <f>0</f>
        <v>0</v>
      </c>
      <c r="L35" s="34"/>
    </row>
    <row r="36" spans="2:12" s="1" customFormat="1" ht="6.9" customHeight="1">
      <c r="B36" s="34"/>
      <c r="I36" s="94"/>
      <c r="L36" s="34"/>
    </row>
    <row r="37" spans="2:12" s="1" customFormat="1" ht="25.35" customHeight="1">
      <c r="B37" s="34"/>
      <c r="C37" s="106"/>
      <c r="D37" s="107" t="s">
        <v>48</v>
      </c>
      <c r="E37" s="108"/>
      <c r="F37" s="108"/>
      <c r="G37" s="109" t="s">
        <v>49</v>
      </c>
      <c r="H37" s="110" t="s">
        <v>50</v>
      </c>
      <c r="I37" s="111"/>
      <c r="J37" s="112">
        <f>SUM(J28:J35)</f>
        <v>0</v>
      </c>
      <c r="K37" s="113"/>
      <c r="L37" s="34"/>
    </row>
    <row r="38" spans="2:12" s="1" customFormat="1" ht="14.4" customHeight="1">
      <c r="B38" s="114"/>
      <c r="C38" s="115"/>
      <c r="D38" s="115"/>
      <c r="E38" s="115"/>
      <c r="F38" s="115"/>
      <c r="G38" s="115"/>
      <c r="H38" s="115"/>
      <c r="I38" s="116"/>
      <c r="J38" s="115"/>
      <c r="K38" s="115"/>
      <c r="L38" s="34"/>
    </row>
    <row r="42" spans="2:12" s="1" customFormat="1" ht="6.9" customHeight="1">
      <c r="B42" s="117"/>
      <c r="C42" s="118"/>
      <c r="D42" s="118"/>
      <c r="E42" s="118"/>
      <c r="F42" s="118"/>
      <c r="G42" s="118"/>
      <c r="H42" s="118"/>
      <c r="I42" s="119"/>
      <c r="J42" s="118"/>
      <c r="K42" s="118"/>
      <c r="L42" s="34"/>
    </row>
    <row r="43" spans="2:12" s="1" customFormat="1" ht="24.9" customHeight="1">
      <c r="B43" s="30"/>
      <c r="C43" s="19" t="s">
        <v>80</v>
      </c>
      <c r="D43" s="31"/>
      <c r="E43" s="31"/>
      <c r="F43" s="31"/>
      <c r="G43" s="31"/>
      <c r="H43" s="31"/>
      <c r="I43" s="94"/>
      <c r="J43" s="31"/>
      <c r="K43" s="31"/>
      <c r="L43" s="34"/>
    </row>
    <row r="44" spans="2:12" s="1" customFormat="1" ht="6.9" customHeight="1">
      <c r="B44" s="30"/>
      <c r="C44" s="31"/>
      <c r="D44" s="31"/>
      <c r="E44" s="31"/>
      <c r="F44" s="31"/>
      <c r="G44" s="31"/>
      <c r="H44" s="31"/>
      <c r="I44" s="94"/>
      <c r="J44" s="31"/>
      <c r="K44" s="31"/>
      <c r="L44" s="34"/>
    </row>
    <row r="45" spans="2:12" s="1" customFormat="1" ht="12" customHeight="1">
      <c r="B45" s="30"/>
      <c r="C45" s="25" t="s">
        <v>16</v>
      </c>
      <c r="D45" s="31"/>
      <c r="E45" s="31"/>
      <c r="F45" s="31"/>
      <c r="G45" s="31"/>
      <c r="H45" s="31"/>
      <c r="I45" s="94"/>
      <c r="J45" s="31"/>
      <c r="K45" s="31"/>
      <c r="L45" s="34"/>
    </row>
    <row r="46" spans="2:12" s="1" customFormat="1" ht="14.4" customHeight="1">
      <c r="B46" s="30"/>
      <c r="C46" s="31"/>
      <c r="D46" s="31"/>
      <c r="E46" s="217" t="str">
        <f>E7</f>
        <v>ZŠ T.G.Masaryka, nám. Českého povstání 511/6 - výměna plynových spotřebičů</v>
      </c>
      <c r="F46" s="216"/>
      <c r="G46" s="216"/>
      <c r="H46" s="216"/>
      <c r="I46" s="94"/>
      <c r="J46" s="31"/>
      <c r="K46" s="31"/>
      <c r="L46" s="34"/>
    </row>
    <row r="47" spans="2:12" s="1" customFormat="1" ht="6.9" customHeight="1">
      <c r="B47" s="30"/>
      <c r="C47" s="31"/>
      <c r="D47" s="31"/>
      <c r="E47" s="31"/>
      <c r="F47" s="31"/>
      <c r="G47" s="31"/>
      <c r="H47" s="31"/>
      <c r="I47" s="94"/>
      <c r="J47" s="31"/>
      <c r="K47" s="31"/>
      <c r="L47" s="34"/>
    </row>
    <row r="48" spans="2:12" s="1" customFormat="1" ht="12" customHeight="1">
      <c r="B48" s="30"/>
      <c r="C48" s="25" t="s">
        <v>22</v>
      </c>
      <c r="D48" s="31"/>
      <c r="E48" s="31"/>
      <c r="F48" s="23" t="str">
        <f>F10</f>
        <v xml:space="preserve">Praha </v>
      </c>
      <c r="G48" s="31"/>
      <c r="H48" s="31"/>
      <c r="I48" s="95" t="s">
        <v>24</v>
      </c>
      <c r="J48" s="51" t="str">
        <f>IF(J10="","",J10)</f>
        <v>1. 10. 2019</v>
      </c>
      <c r="K48" s="31"/>
      <c r="L48" s="34"/>
    </row>
    <row r="49" spans="2:47" s="1" customFormat="1" ht="6.9" customHeight="1">
      <c r="B49" s="30"/>
      <c r="C49" s="31"/>
      <c r="D49" s="31"/>
      <c r="E49" s="31"/>
      <c r="F49" s="31"/>
      <c r="G49" s="31"/>
      <c r="H49" s="31"/>
      <c r="I49" s="94"/>
      <c r="J49" s="31"/>
      <c r="K49" s="31"/>
      <c r="L49" s="34"/>
    </row>
    <row r="50" spans="2:47" s="1" customFormat="1" ht="12.6" customHeight="1">
      <c r="B50" s="30"/>
      <c r="C50" s="25" t="s">
        <v>26</v>
      </c>
      <c r="D50" s="31"/>
      <c r="E50" s="31"/>
      <c r="F50" s="23" t="str">
        <f>E13</f>
        <v xml:space="preserve"> </v>
      </c>
      <c r="G50" s="31"/>
      <c r="H50" s="31"/>
      <c r="I50" s="95" t="s">
        <v>33</v>
      </c>
      <c r="J50" s="28" t="str">
        <f>E19</f>
        <v>Ing. Jan Krpata</v>
      </c>
      <c r="K50" s="31"/>
      <c r="L50" s="34"/>
    </row>
    <row r="51" spans="2:47" s="1" customFormat="1" ht="12.6" customHeight="1">
      <c r="B51" s="30"/>
      <c r="C51" s="25" t="s">
        <v>30</v>
      </c>
      <c r="D51" s="31"/>
      <c r="E51" s="31"/>
      <c r="F51" s="23" t="str">
        <f>IF(E16="","",E16)</f>
        <v>Vyplň údaj</v>
      </c>
      <c r="G51" s="31"/>
      <c r="H51" s="31"/>
      <c r="I51" s="95" t="s">
        <v>36</v>
      </c>
      <c r="J51" s="28" t="str">
        <f>E22</f>
        <v xml:space="preserve"> </v>
      </c>
      <c r="K51" s="31"/>
      <c r="L51" s="34"/>
    </row>
    <row r="52" spans="2:47" s="1" customFormat="1" ht="10.35" customHeight="1">
      <c r="B52" s="30"/>
      <c r="C52" s="31"/>
      <c r="D52" s="31"/>
      <c r="E52" s="31"/>
      <c r="F52" s="31"/>
      <c r="G52" s="31"/>
      <c r="H52" s="31"/>
      <c r="I52" s="94"/>
      <c r="J52" s="31"/>
      <c r="K52" s="31"/>
      <c r="L52" s="34"/>
    </row>
    <row r="53" spans="2:47" s="1" customFormat="1" ht="29.25" customHeight="1">
      <c r="B53" s="30"/>
      <c r="C53" s="120" t="s">
        <v>81</v>
      </c>
      <c r="D53" s="121"/>
      <c r="E53" s="121"/>
      <c r="F53" s="121"/>
      <c r="G53" s="121"/>
      <c r="H53" s="121"/>
      <c r="I53" s="122"/>
      <c r="J53" s="123" t="s">
        <v>82</v>
      </c>
      <c r="K53" s="121"/>
      <c r="L53" s="34"/>
    </row>
    <row r="54" spans="2:47" s="1" customFormat="1" ht="10.35" customHeight="1">
      <c r="B54" s="30"/>
      <c r="C54" s="31"/>
      <c r="D54" s="31"/>
      <c r="E54" s="31"/>
      <c r="F54" s="31"/>
      <c r="G54" s="31"/>
      <c r="H54" s="31"/>
      <c r="I54" s="94"/>
      <c r="J54" s="31"/>
      <c r="K54" s="31"/>
      <c r="L54" s="34"/>
    </row>
    <row r="55" spans="2:47" s="1" customFormat="1" ht="22.8" customHeight="1">
      <c r="B55" s="30"/>
      <c r="C55" s="124" t="s">
        <v>83</v>
      </c>
      <c r="D55" s="31"/>
      <c r="E55" s="31"/>
      <c r="F55" s="31"/>
      <c r="G55" s="31"/>
      <c r="H55" s="31"/>
      <c r="I55" s="94"/>
      <c r="J55" s="69">
        <f>J104</f>
        <v>0</v>
      </c>
      <c r="K55" s="31"/>
      <c r="L55" s="34"/>
      <c r="AU55" s="13" t="s">
        <v>84</v>
      </c>
    </row>
    <row r="56" spans="2:47" s="7" customFormat="1" ht="24.9" customHeight="1">
      <c r="B56" s="125"/>
      <c r="C56" s="126"/>
      <c r="D56" s="127" t="s">
        <v>85</v>
      </c>
      <c r="E56" s="128"/>
      <c r="F56" s="128"/>
      <c r="G56" s="128"/>
      <c r="H56" s="128"/>
      <c r="I56" s="129"/>
      <c r="J56" s="130">
        <f>J105</f>
        <v>0</v>
      </c>
      <c r="K56" s="126"/>
      <c r="L56" s="131"/>
    </row>
    <row r="57" spans="2:47" s="8" customFormat="1" ht="19.95" customHeight="1">
      <c r="B57" s="132"/>
      <c r="C57" s="133"/>
      <c r="D57" s="134" t="s">
        <v>86</v>
      </c>
      <c r="E57" s="135"/>
      <c r="F57" s="135"/>
      <c r="G57" s="135"/>
      <c r="H57" s="135"/>
      <c r="I57" s="136"/>
      <c r="J57" s="137">
        <f>J106</f>
        <v>0</v>
      </c>
      <c r="K57" s="133"/>
      <c r="L57" s="138"/>
    </row>
    <row r="58" spans="2:47" s="8" customFormat="1" ht="14.85" customHeight="1">
      <c r="B58" s="132"/>
      <c r="C58" s="133"/>
      <c r="D58" s="134" t="s">
        <v>87</v>
      </c>
      <c r="E58" s="135"/>
      <c r="F58" s="135"/>
      <c r="G58" s="135"/>
      <c r="H58" s="135"/>
      <c r="I58" s="136"/>
      <c r="J58" s="137">
        <f>J107</f>
        <v>0</v>
      </c>
      <c r="K58" s="133"/>
      <c r="L58" s="138"/>
    </row>
    <row r="59" spans="2:47" s="8" customFormat="1" ht="19.95" customHeight="1">
      <c r="B59" s="132"/>
      <c r="C59" s="133"/>
      <c r="D59" s="134" t="s">
        <v>88</v>
      </c>
      <c r="E59" s="135"/>
      <c r="F59" s="135"/>
      <c r="G59" s="135"/>
      <c r="H59" s="135"/>
      <c r="I59" s="136"/>
      <c r="J59" s="137">
        <f>J109</f>
        <v>0</v>
      </c>
      <c r="K59" s="133"/>
      <c r="L59" s="138"/>
    </row>
    <row r="60" spans="2:47" s="8" customFormat="1" ht="19.95" customHeight="1">
      <c r="B60" s="132"/>
      <c r="C60" s="133"/>
      <c r="D60" s="134" t="s">
        <v>89</v>
      </c>
      <c r="E60" s="135"/>
      <c r="F60" s="135"/>
      <c r="G60" s="135"/>
      <c r="H60" s="135"/>
      <c r="I60" s="136"/>
      <c r="J60" s="137">
        <f>J111</f>
        <v>0</v>
      </c>
      <c r="K60" s="133"/>
      <c r="L60" s="138"/>
    </row>
    <row r="61" spans="2:47" s="8" customFormat="1" ht="19.95" customHeight="1">
      <c r="B61" s="132"/>
      <c r="C61" s="133"/>
      <c r="D61" s="134" t="s">
        <v>90</v>
      </c>
      <c r="E61" s="135"/>
      <c r="F61" s="135"/>
      <c r="G61" s="135"/>
      <c r="H61" s="135"/>
      <c r="I61" s="136"/>
      <c r="J61" s="137">
        <f>J118</f>
        <v>0</v>
      </c>
      <c r="K61" s="133"/>
      <c r="L61" s="138"/>
    </row>
    <row r="62" spans="2:47" s="8" customFormat="1" ht="19.95" customHeight="1">
      <c r="B62" s="132"/>
      <c r="C62" s="133"/>
      <c r="D62" s="134" t="s">
        <v>91</v>
      </c>
      <c r="E62" s="135"/>
      <c r="F62" s="135"/>
      <c r="G62" s="135"/>
      <c r="H62" s="135"/>
      <c r="I62" s="136"/>
      <c r="J62" s="137">
        <f>J122</f>
        <v>0</v>
      </c>
      <c r="K62" s="133"/>
      <c r="L62" s="138"/>
    </row>
    <row r="63" spans="2:47" s="7" customFormat="1" ht="24.9" customHeight="1">
      <c r="B63" s="125"/>
      <c r="C63" s="126"/>
      <c r="D63" s="127" t="s">
        <v>92</v>
      </c>
      <c r="E63" s="128"/>
      <c r="F63" s="128"/>
      <c r="G63" s="128"/>
      <c r="H63" s="128"/>
      <c r="I63" s="129"/>
      <c r="J63" s="130">
        <f>J124</f>
        <v>0</v>
      </c>
      <c r="K63" s="126"/>
      <c r="L63" s="131"/>
    </row>
    <row r="64" spans="2:47" s="8" customFormat="1" ht="19.95" customHeight="1">
      <c r="B64" s="132"/>
      <c r="C64" s="133"/>
      <c r="D64" s="134" t="s">
        <v>93</v>
      </c>
      <c r="E64" s="135"/>
      <c r="F64" s="135"/>
      <c r="G64" s="135"/>
      <c r="H64" s="135"/>
      <c r="I64" s="136"/>
      <c r="J64" s="137">
        <f>J125</f>
        <v>0</v>
      </c>
      <c r="K64" s="133"/>
      <c r="L64" s="138"/>
    </row>
    <row r="65" spans="2:12" s="8" customFormat="1" ht="19.95" customHeight="1">
      <c r="B65" s="132"/>
      <c r="C65" s="133"/>
      <c r="D65" s="134" t="s">
        <v>94</v>
      </c>
      <c r="E65" s="135"/>
      <c r="F65" s="135"/>
      <c r="G65" s="135"/>
      <c r="H65" s="135"/>
      <c r="I65" s="136"/>
      <c r="J65" s="137">
        <f>J129</f>
        <v>0</v>
      </c>
      <c r="K65" s="133"/>
      <c r="L65" s="138"/>
    </row>
    <row r="66" spans="2:12" s="8" customFormat="1" ht="19.95" customHeight="1">
      <c r="B66" s="132"/>
      <c r="C66" s="133"/>
      <c r="D66" s="134" t="s">
        <v>95</v>
      </c>
      <c r="E66" s="135"/>
      <c r="F66" s="135"/>
      <c r="G66" s="135"/>
      <c r="H66" s="135"/>
      <c r="I66" s="136"/>
      <c r="J66" s="137">
        <f>J133</f>
        <v>0</v>
      </c>
      <c r="K66" s="133"/>
      <c r="L66" s="138"/>
    </row>
    <row r="67" spans="2:12" s="8" customFormat="1" ht="19.95" customHeight="1">
      <c r="B67" s="132"/>
      <c r="C67" s="133"/>
      <c r="D67" s="134" t="s">
        <v>96</v>
      </c>
      <c r="E67" s="135"/>
      <c r="F67" s="135"/>
      <c r="G67" s="135"/>
      <c r="H67" s="135"/>
      <c r="I67" s="136"/>
      <c r="J67" s="137">
        <f>J143</f>
        <v>0</v>
      </c>
      <c r="K67" s="133"/>
      <c r="L67" s="138"/>
    </row>
    <row r="68" spans="2:12" s="8" customFormat="1" ht="19.95" customHeight="1">
      <c r="B68" s="132"/>
      <c r="C68" s="133"/>
      <c r="D68" s="134" t="s">
        <v>97</v>
      </c>
      <c r="E68" s="135"/>
      <c r="F68" s="135"/>
      <c r="G68" s="135"/>
      <c r="H68" s="135"/>
      <c r="I68" s="136"/>
      <c r="J68" s="137">
        <f>J167</f>
        <v>0</v>
      </c>
      <c r="K68" s="133"/>
      <c r="L68" s="138"/>
    </row>
    <row r="69" spans="2:12" s="8" customFormat="1" ht="19.95" customHeight="1">
      <c r="B69" s="132"/>
      <c r="C69" s="133"/>
      <c r="D69" s="134" t="s">
        <v>98</v>
      </c>
      <c r="E69" s="135"/>
      <c r="F69" s="135"/>
      <c r="G69" s="135"/>
      <c r="H69" s="135"/>
      <c r="I69" s="136"/>
      <c r="J69" s="137">
        <f>J178</f>
        <v>0</v>
      </c>
      <c r="K69" s="133"/>
      <c r="L69" s="138"/>
    </row>
    <row r="70" spans="2:12" s="8" customFormat="1" ht="19.95" customHeight="1">
      <c r="B70" s="132"/>
      <c r="C70" s="133"/>
      <c r="D70" s="134" t="s">
        <v>99</v>
      </c>
      <c r="E70" s="135"/>
      <c r="F70" s="135"/>
      <c r="G70" s="135"/>
      <c r="H70" s="135"/>
      <c r="I70" s="136"/>
      <c r="J70" s="137">
        <f>J180</f>
        <v>0</v>
      </c>
      <c r="K70" s="133"/>
      <c r="L70" s="138"/>
    </row>
    <row r="71" spans="2:12" s="8" customFormat="1" ht="19.95" customHeight="1">
      <c r="B71" s="132"/>
      <c r="C71" s="133"/>
      <c r="D71" s="134" t="s">
        <v>100</v>
      </c>
      <c r="E71" s="135"/>
      <c r="F71" s="135"/>
      <c r="G71" s="135"/>
      <c r="H71" s="135"/>
      <c r="I71" s="136"/>
      <c r="J71" s="137">
        <f>J186</f>
        <v>0</v>
      </c>
      <c r="K71" s="133"/>
      <c r="L71" s="138"/>
    </row>
    <row r="72" spans="2:12" s="8" customFormat="1" ht="19.95" customHeight="1">
      <c r="B72" s="132"/>
      <c r="C72" s="133"/>
      <c r="D72" s="134" t="s">
        <v>101</v>
      </c>
      <c r="E72" s="135"/>
      <c r="F72" s="135"/>
      <c r="G72" s="135"/>
      <c r="H72" s="135"/>
      <c r="I72" s="136"/>
      <c r="J72" s="137">
        <f>J200</f>
        <v>0</v>
      </c>
      <c r="K72" s="133"/>
      <c r="L72" s="138"/>
    </row>
    <row r="73" spans="2:12" s="8" customFormat="1" ht="19.95" customHeight="1">
      <c r="B73" s="132"/>
      <c r="C73" s="133"/>
      <c r="D73" s="134" t="s">
        <v>102</v>
      </c>
      <c r="E73" s="135"/>
      <c r="F73" s="135"/>
      <c r="G73" s="135"/>
      <c r="H73" s="135"/>
      <c r="I73" s="136"/>
      <c r="J73" s="137">
        <f>J207</f>
        <v>0</v>
      </c>
      <c r="K73" s="133"/>
      <c r="L73" s="138"/>
    </row>
    <row r="74" spans="2:12" s="8" customFormat="1" ht="19.95" customHeight="1">
      <c r="B74" s="132"/>
      <c r="C74" s="133"/>
      <c r="D74" s="134" t="s">
        <v>103</v>
      </c>
      <c r="E74" s="135"/>
      <c r="F74" s="135"/>
      <c r="G74" s="135"/>
      <c r="H74" s="135"/>
      <c r="I74" s="136"/>
      <c r="J74" s="137">
        <f>J215</f>
        <v>0</v>
      </c>
      <c r="K74" s="133"/>
      <c r="L74" s="138"/>
    </row>
    <row r="75" spans="2:12" s="8" customFormat="1" ht="19.95" customHeight="1">
      <c r="B75" s="132"/>
      <c r="C75" s="133"/>
      <c r="D75" s="134" t="s">
        <v>104</v>
      </c>
      <c r="E75" s="135"/>
      <c r="F75" s="135"/>
      <c r="G75" s="135"/>
      <c r="H75" s="135"/>
      <c r="I75" s="136"/>
      <c r="J75" s="137">
        <f>J230</f>
        <v>0</v>
      </c>
      <c r="K75" s="133"/>
      <c r="L75" s="138"/>
    </row>
    <row r="76" spans="2:12" s="8" customFormat="1" ht="19.95" customHeight="1">
      <c r="B76" s="132"/>
      <c r="C76" s="133"/>
      <c r="D76" s="134" t="s">
        <v>105</v>
      </c>
      <c r="E76" s="135"/>
      <c r="F76" s="135"/>
      <c r="G76" s="135"/>
      <c r="H76" s="135"/>
      <c r="I76" s="136"/>
      <c r="J76" s="137">
        <f>J233</f>
        <v>0</v>
      </c>
      <c r="K76" s="133"/>
      <c r="L76" s="138"/>
    </row>
    <row r="77" spans="2:12" s="8" customFormat="1" ht="19.95" customHeight="1">
      <c r="B77" s="132"/>
      <c r="C77" s="133"/>
      <c r="D77" s="134" t="s">
        <v>106</v>
      </c>
      <c r="E77" s="135"/>
      <c r="F77" s="135"/>
      <c r="G77" s="135"/>
      <c r="H77" s="135"/>
      <c r="I77" s="136"/>
      <c r="J77" s="137">
        <f>J244</f>
        <v>0</v>
      </c>
      <c r="K77" s="133"/>
      <c r="L77" s="138"/>
    </row>
    <row r="78" spans="2:12" s="8" customFormat="1" ht="19.95" customHeight="1">
      <c r="B78" s="132"/>
      <c r="C78" s="133"/>
      <c r="D78" s="134" t="s">
        <v>107</v>
      </c>
      <c r="E78" s="135"/>
      <c r="F78" s="135"/>
      <c r="G78" s="135"/>
      <c r="H78" s="135"/>
      <c r="I78" s="136"/>
      <c r="J78" s="137">
        <f>J247</f>
        <v>0</v>
      </c>
      <c r="K78" s="133"/>
      <c r="L78" s="138"/>
    </row>
    <row r="79" spans="2:12" s="8" customFormat="1" ht="19.95" customHeight="1">
      <c r="B79" s="132"/>
      <c r="C79" s="133"/>
      <c r="D79" s="134" t="s">
        <v>108</v>
      </c>
      <c r="E79" s="135"/>
      <c r="F79" s="135"/>
      <c r="G79" s="135"/>
      <c r="H79" s="135"/>
      <c r="I79" s="136"/>
      <c r="J79" s="137">
        <f>J252</f>
        <v>0</v>
      </c>
      <c r="K79" s="133"/>
      <c r="L79" s="138"/>
    </row>
    <row r="80" spans="2:12" s="8" customFormat="1" ht="19.95" customHeight="1">
      <c r="B80" s="132"/>
      <c r="C80" s="133"/>
      <c r="D80" s="134" t="s">
        <v>109</v>
      </c>
      <c r="E80" s="135"/>
      <c r="F80" s="135"/>
      <c r="G80" s="135"/>
      <c r="H80" s="135"/>
      <c r="I80" s="136"/>
      <c r="J80" s="137">
        <f>J261</f>
        <v>0</v>
      </c>
      <c r="K80" s="133"/>
      <c r="L80" s="138"/>
    </row>
    <row r="81" spans="2:12" s="7" customFormat="1" ht="24.9" customHeight="1">
      <c r="B81" s="125"/>
      <c r="C81" s="126"/>
      <c r="D81" s="127" t="s">
        <v>110</v>
      </c>
      <c r="E81" s="128"/>
      <c r="F81" s="128"/>
      <c r="G81" s="128"/>
      <c r="H81" s="128"/>
      <c r="I81" s="129"/>
      <c r="J81" s="130">
        <f>J267</f>
        <v>0</v>
      </c>
      <c r="K81" s="126"/>
      <c r="L81" s="131"/>
    </row>
    <row r="82" spans="2:12" s="8" customFormat="1" ht="19.95" customHeight="1">
      <c r="B82" s="132"/>
      <c r="C82" s="133"/>
      <c r="D82" s="134" t="s">
        <v>111</v>
      </c>
      <c r="E82" s="135"/>
      <c r="F82" s="135"/>
      <c r="G82" s="135"/>
      <c r="H82" s="135"/>
      <c r="I82" s="136"/>
      <c r="J82" s="137">
        <f>J268</f>
        <v>0</v>
      </c>
      <c r="K82" s="133"/>
      <c r="L82" s="138"/>
    </row>
    <row r="83" spans="2:12" s="7" customFormat="1" ht="24.9" customHeight="1">
      <c r="B83" s="125"/>
      <c r="C83" s="126"/>
      <c r="D83" s="127" t="s">
        <v>112</v>
      </c>
      <c r="E83" s="128"/>
      <c r="F83" s="128"/>
      <c r="G83" s="128"/>
      <c r="H83" s="128"/>
      <c r="I83" s="129"/>
      <c r="J83" s="130">
        <f>J288</f>
        <v>0</v>
      </c>
      <c r="K83" s="126"/>
      <c r="L83" s="131"/>
    </row>
    <row r="84" spans="2:12" s="7" customFormat="1" ht="24.9" customHeight="1">
      <c r="B84" s="125"/>
      <c r="C84" s="126"/>
      <c r="D84" s="127" t="s">
        <v>113</v>
      </c>
      <c r="E84" s="128"/>
      <c r="F84" s="128"/>
      <c r="G84" s="128"/>
      <c r="H84" s="128"/>
      <c r="I84" s="129"/>
      <c r="J84" s="130">
        <f>J294</f>
        <v>0</v>
      </c>
      <c r="K84" s="126"/>
      <c r="L84" s="131"/>
    </row>
    <row r="85" spans="2:12" s="8" customFormat="1" ht="19.95" customHeight="1">
      <c r="B85" s="132"/>
      <c r="C85" s="133"/>
      <c r="D85" s="134" t="s">
        <v>114</v>
      </c>
      <c r="E85" s="135"/>
      <c r="F85" s="135"/>
      <c r="G85" s="135"/>
      <c r="H85" s="135"/>
      <c r="I85" s="136"/>
      <c r="J85" s="137">
        <f>J295</f>
        <v>0</v>
      </c>
      <c r="K85" s="133"/>
      <c r="L85" s="138"/>
    </row>
    <row r="86" spans="2:12" s="8" customFormat="1" ht="19.95" customHeight="1">
      <c r="B86" s="132"/>
      <c r="C86" s="133"/>
      <c r="D86" s="134" t="s">
        <v>115</v>
      </c>
      <c r="E86" s="135"/>
      <c r="F86" s="135"/>
      <c r="G86" s="135"/>
      <c r="H86" s="135"/>
      <c r="I86" s="136"/>
      <c r="J86" s="137">
        <f>J297</f>
        <v>0</v>
      </c>
      <c r="K86" s="133"/>
      <c r="L86" s="138"/>
    </row>
    <row r="87" spans="2:12" s="1" customFormat="1" ht="21.75" customHeight="1">
      <c r="B87" s="30"/>
      <c r="C87" s="31"/>
      <c r="D87" s="31"/>
      <c r="E87" s="31"/>
      <c r="F87" s="31"/>
      <c r="G87" s="31"/>
      <c r="H87" s="31"/>
      <c r="I87" s="94"/>
      <c r="J87" s="31"/>
      <c r="K87" s="31"/>
      <c r="L87" s="34"/>
    </row>
    <row r="88" spans="2:12" s="1" customFormat="1" ht="6.9" customHeight="1">
      <c r="B88" s="42"/>
      <c r="C88" s="43"/>
      <c r="D88" s="43"/>
      <c r="E88" s="43"/>
      <c r="F88" s="43"/>
      <c r="G88" s="43"/>
      <c r="H88" s="43"/>
      <c r="I88" s="116"/>
      <c r="J88" s="43"/>
      <c r="K88" s="43"/>
      <c r="L88" s="34"/>
    </row>
    <row r="92" spans="2:12" s="1" customFormat="1" ht="6.9" customHeight="1">
      <c r="B92" s="44"/>
      <c r="C92" s="45"/>
      <c r="D92" s="45"/>
      <c r="E92" s="45"/>
      <c r="F92" s="45"/>
      <c r="G92" s="45"/>
      <c r="H92" s="45"/>
      <c r="I92" s="119"/>
      <c r="J92" s="45"/>
      <c r="K92" s="45"/>
      <c r="L92" s="34"/>
    </row>
    <row r="93" spans="2:12" s="1" customFormat="1" ht="24.9" customHeight="1">
      <c r="B93" s="30"/>
      <c r="C93" s="19" t="s">
        <v>116</v>
      </c>
      <c r="D93" s="31"/>
      <c r="E93" s="31"/>
      <c r="F93" s="31"/>
      <c r="G93" s="31"/>
      <c r="H93" s="31"/>
      <c r="I93" s="94"/>
      <c r="J93" s="31"/>
      <c r="K93" s="31"/>
      <c r="L93" s="34"/>
    </row>
    <row r="94" spans="2:12" s="1" customFormat="1" ht="6.9" customHeight="1">
      <c r="B94" s="30"/>
      <c r="C94" s="31"/>
      <c r="D94" s="31"/>
      <c r="E94" s="31"/>
      <c r="F94" s="31"/>
      <c r="G94" s="31"/>
      <c r="H94" s="31"/>
      <c r="I94" s="94"/>
      <c r="J94" s="31"/>
      <c r="K94" s="31"/>
      <c r="L94" s="34"/>
    </row>
    <row r="95" spans="2:12" s="1" customFormat="1" ht="12" customHeight="1">
      <c r="B95" s="30"/>
      <c r="C95" s="25" t="s">
        <v>16</v>
      </c>
      <c r="D95" s="31"/>
      <c r="E95" s="31"/>
      <c r="F95" s="31"/>
      <c r="G95" s="31"/>
      <c r="H95" s="31"/>
      <c r="I95" s="94"/>
      <c r="J95" s="31"/>
      <c r="K95" s="31"/>
      <c r="L95" s="34"/>
    </row>
    <row r="96" spans="2:12" s="1" customFormat="1" ht="14.4" customHeight="1">
      <c r="B96" s="30"/>
      <c r="C96" s="31"/>
      <c r="D96" s="31"/>
      <c r="E96" s="217" t="str">
        <f>E7</f>
        <v>ZŠ T.G.Masaryka, nám. Českého povstání 511/6 - výměna plynových spotřebičů</v>
      </c>
      <c r="F96" s="216"/>
      <c r="G96" s="216"/>
      <c r="H96" s="216"/>
      <c r="I96" s="94"/>
      <c r="J96" s="31"/>
      <c r="K96" s="31"/>
      <c r="L96" s="34"/>
    </row>
    <row r="97" spans="2:65" s="1" customFormat="1" ht="6.9" customHeight="1">
      <c r="B97" s="30"/>
      <c r="C97" s="31"/>
      <c r="D97" s="31"/>
      <c r="E97" s="31"/>
      <c r="F97" s="31"/>
      <c r="G97" s="31"/>
      <c r="H97" s="31"/>
      <c r="I97" s="94"/>
      <c r="J97" s="31"/>
      <c r="K97" s="31"/>
      <c r="L97" s="34"/>
    </row>
    <row r="98" spans="2:65" s="1" customFormat="1" ht="12" customHeight="1">
      <c r="B98" s="30"/>
      <c r="C98" s="25" t="s">
        <v>22</v>
      </c>
      <c r="D98" s="31"/>
      <c r="E98" s="31"/>
      <c r="F98" s="23" t="str">
        <f>F10</f>
        <v xml:space="preserve">Praha </v>
      </c>
      <c r="G98" s="31"/>
      <c r="H98" s="31"/>
      <c r="I98" s="95" t="s">
        <v>24</v>
      </c>
      <c r="J98" s="51" t="str">
        <f>IF(J10="","",J10)</f>
        <v>1. 10. 2019</v>
      </c>
      <c r="K98" s="31"/>
      <c r="L98" s="34"/>
    </row>
    <row r="99" spans="2:65" s="1" customFormat="1" ht="6.9" customHeight="1">
      <c r="B99" s="30"/>
      <c r="C99" s="31"/>
      <c r="D99" s="31"/>
      <c r="E99" s="31"/>
      <c r="F99" s="31"/>
      <c r="G99" s="31"/>
      <c r="H99" s="31"/>
      <c r="I99" s="94"/>
      <c r="J99" s="31"/>
      <c r="K99" s="31"/>
      <c r="L99" s="34"/>
    </row>
    <row r="100" spans="2:65" s="1" customFormat="1" ht="12.6" customHeight="1">
      <c r="B100" s="30"/>
      <c r="C100" s="25" t="s">
        <v>26</v>
      </c>
      <c r="D100" s="31"/>
      <c r="E100" s="31"/>
      <c r="F100" s="23" t="str">
        <f>E13</f>
        <v xml:space="preserve"> </v>
      </c>
      <c r="G100" s="31"/>
      <c r="H100" s="31"/>
      <c r="I100" s="95" t="s">
        <v>33</v>
      </c>
      <c r="J100" s="28" t="str">
        <f>E19</f>
        <v>Ing. Jan Krpata</v>
      </c>
      <c r="K100" s="31"/>
      <c r="L100" s="34"/>
    </row>
    <row r="101" spans="2:65" s="1" customFormat="1" ht="12.6" customHeight="1">
      <c r="B101" s="30"/>
      <c r="C101" s="25" t="s">
        <v>30</v>
      </c>
      <c r="D101" s="31"/>
      <c r="E101" s="31"/>
      <c r="F101" s="23" t="str">
        <f>IF(E16="","",E16)</f>
        <v>Vyplň údaj</v>
      </c>
      <c r="G101" s="31"/>
      <c r="H101" s="31"/>
      <c r="I101" s="95" t="s">
        <v>36</v>
      </c>
      <c r="J101" s="28" t="str">
        <f>E22</f>
        <v xml:space="preserve"> </v>
      </c>
      <c r="K101" s="31"/>
      <c r="L101" s="34"/>
    </row>
    <row r="102" spans="2:65" s="1" customFormat="1" ht="10.35" customHeight="1">
      <c r="B102" s="30"/>
      <c r="C102" s="31"/>
      <c r="D102" s="31"/>
      <c r="E102" s="31"/>
      <c r="F102" s="31"/>
      <c r="G102" s="31"/>
      <c r="H102" s="31"/>
      <c r="I102" s="94"/>
      <c r="J102" s="31"/>
      <c r="K102" s="31"/>
      <c r="L102" s="34"/>
    </row>
    <row r="103" spans="2:65" s="9" customFormat="1" ht="29.25" customHeight="1">
      <c r="B103" s="139"/>
      <c r="C103" s="140" t="s">
        <v>117</v>
      </c>
      <c r="D103" s="141" t="s">
        <v>57</v>
      </c>
      <c r="E103" s="141" t="s">
        <v>53</v>
      </c>
      <c r="F103" s="141" t="s">
        <v>54</v>
      </c>
      <c r="G103" s="141" t="s">
        <v>118</v>
      </c>
      <c r="H103" s="141" t="s">
        <v>119</v>
      </c>
      <c r="I103" s="142" t="s">
        <v>120</v>
      </c>
      <c r="J103" s="143" t="s">
        <v>82</v>
      </c>
      <c r="K103" s="144" t="s">
        <v>121</v>
      </c>
      <c r="L103" s="145"/>
      <c r="M103" s="60" t="s">
        <v>1</v>
      </c>
      <c r="N103" s="61" t="s">
        <v>42</v>
      </c>
      <c r="O103" s="61" t="s">
        <v>122</v>
      </c>
      <c r="P103" s="61" t="s">
        <v>123</v>
      </c>
      <c r="Q103" s="61" t="s">
        <v>124</v>
      </c>
      <c r="R103" s="61" t="s">
        <v>125</v>
      </c>
      <c r="S103" s="61" t="s">
        <v>126</v>
      </c>
      <c r="T103" s="62" t="s">
        <v>127</v>
      </c>
    </row>
    <row r="104" spans="2:65" s="1" customFormat="1" ht="22.8" customHeight="1">
      <c r="B104" s="30"/>
      <c r="C104" s="67" t="s">
        <v>128</v>
      </c>
      <c r="D104" s="31"/>
      <c r="E104" s="31"/>
      <c r="F104" s="31"/>
      <c r="G104" s="31"/>
      <c r="H104" s="31"/>
      <c r="I104" s="94"/>
      <c r="J104" s="146">
        <f>BK104</f>
        <v>0</v>
      </c>
      <c r="K104" s="31"/>
      <c r="L104" s="34"/>
      <c r="M104" s="63"/>
      <c r="N104" s="64"/>
      <c r="O104" s="64"/>
      <c r="P104" s="147">
        <f>P105+P124+P267+P288+P294</f>
        <v>0</v>
      </c>
      <c r="Q104" s="64"/>
      <c r="R104" s="147">
        <f>R105+R124+R267+R288+R294</f>
        <v>3.8926104400000003</v>
      </c>
      <c r="S104" s="64"/>
      <c r="T104" s="148">
        <f>T105+T124+T267+T288+T294</f>
        <v>1.9832099999999997</v>
      </c>
      <c r="AT104" s="13" t="s">
        <v>71</v>
      </c>
      <c r="AU104" s="13" t="s">
        <v>84</v>
      </c>
      <c r="BK104" s="149">
        <f>BK105+BK124+BK267+BK288+BK294</f>
        <v>0</v>
      </c>
    </row>
    <row r="105" spans="2:65" s="10" customFormat="1" ht="25.95" customHeight="1">
      <c r="B105" s="150"/>
      <c r="C105" s="151"/>
      <c r="D105" s="152" t="s">
        <v>71</v>
      </c>
      <c r="E105" s="153" t="s">
        <v>129</v>
      </c>
      <c r="F105" s="153" t="s">
        <v>130</v>
      </c>
      <c r="G105" s="151"/>
      <c r="H105" s="151"/>
      <c r="I105" s="154"/>
      <c r="J105" s="155">
        <f>BK105</f>
        <v>0</v>
      </c>
      <c r="K105" s="151"/>
      <c r="L105" s="156"/>
      <c r="M105" s="157"/>
      <c r="N105" s="158"/>
      <c r="O105" s="158"/>
      <c r="P105" s="159">
        <f>P106+P109+P111+P118+P122</f>
        <v>0</v>
      </c>
      <c r="Q105" s="158"/>
      <c r="R105" s="159">
        <f>R106+R109+R111+R118+R122</f>
        <v>0.40851999999999999</v>
      </c>
      <c r="S105" s="158"/>
      <c r="T105" s="160">
        <f>T106+T109+T111+T118+T122</f>
        <v>0.624</v>
      </c>
      <c r="AR105" s="161" t="s">
        <v>21</v>
      </c>
      <c r="AT105" s="162" t="s">
        <v>71</v>
      </c>
      <c r="AU105" s="162" t="s">
        <v>72</v>
      </c>
      <c r="AY105" s="161" t="s">
        <v>131</v>
      </c>
      <c r="BK105" s="163">
        <f>BK106+BK109+BK111+BK118+BK122</f>
        <v>0</v>
      </c>
    </row>
    <row r="106" spans="2:65" s="10" customFormat="1" ht="22.8" customHeight="1">
      <c r="B106" s="150"/>
      <c r="C106" s="151"/>
      <c r="D106" s="152" t="s">
        <v>71</v>
      </c>
      <c r="E106" s="164" t="s">
        <v>132</v>
      </c>
      <c r="F106" s="164" t="s">
        <v>133</v>
      </c>
      <c r="G106" s="151"/>
      <c r="H106" s="151"/>
      <c r="I106" s="154"/>
      <c r="J106" s="165">
        <f>BK106</f>
        <v>0</v>
      </c>
      <c r="K106" s="151"/>
      <c r="L106" s="156"/>
      <c r="M106" s="157"/>
      <c r="N106" s="158"/>
      <c r="O106" s="158"/>
      <c r="P106" s="159">
        <f>P107</f>
        <v>0</v>
      </c>
      <c r="Q106" s="158"/>
      <c r="R106" s="159">
        <f>R107</f>
        <v>0.24041999999999999</v>
      </c>
      <c r="S106" s="158"/>
      <c r="T106" s="160">
        <f>T107</f>
        <v>0</v>
      </c>
      <c r="AR106" s="161" t="s">
        <v>21</v>
      </c>
      <c r="AT106" s="162" t="s">
        <v>71</v>
      </c>
      <c r="AU106" s="162" t="s">
        <v>21</v>
      </c>
      <c r="AY106" s="161" t="s">
        <v>131</v>
      </c>
      <c r="BK106" s="163">
        <f>BK107</f>
        <v>0</v>
      </c>
    </row>
    <row r="107" spans="2:65" s="10" customFormat="1" ht="20.85" customHeight="1">
      <c r="B107" s="150"/>
      <c r="C107" s="151"/>
      <c r="D107" s="152" t="s">
        <v>71</v>
      </c>
      <c r="E107" s="164" t="s">
        <v>134</v>
      </c>
      <c r="F107" s="164" t="s">
        <v>135</v>
      </c>
      <c r="G107" s="151"/>
      <c r="H107" s="151"/>
      <c r="I107" s="154"/>
      <c r="J107" s="165">
        <f>BK107</f>
        <v>0</v>
      </c>
      <c r="K107" s="151"/>
      <c r="L107" s="156"/>
      <c r="M107" s="157"/>
      <c r="N107" s="158"/>
      <c r="O107" s="158"/>
      <c r="P107" s="159">
        <f>P108</f>
        <v>0</v>
      </c>
      <c r="Q107" s="158"/>
      <c r="R107" s="159">
        <f>R108</f>
        <v>0.24041999999999999</v>
      </c>
      <c r="S107" s="158"/>
      <c r="T107" s="160">
        <f>T108</f>
        <v>0</v>
      </c>
      <c r="AR107" s="161" t="s">
        <v>21</v>
      </c>
      <c r="AT107" s="162" t="s">
        <v>71</v>
      </c>
      <c r="AU107" s="162" t="s">
        <v>78</v>
      </c>
      <c r="AY107" s="161" t="s">
        <v>131</v>
      </c>
      <c r="BK107" s="163">
        <f>BK108</f>
        <v>0</v>
      </c>
    </row>
    <row r="108" spans="2:65" s="1" customFormat="1" ht="14.4" customHeight="1">
      <c r="B108" s="30"/>
      <c r="C108" s="166" t="s">
        <v>21</v>
      </c>
      <c r="D108" s="166" t="s">
        <v>136</v>
      </c>
      <c r="E108" s="167" t="s">
        <v>137</v>
      </c>
      <c r="F108" s="168" t="s">
        <v>138</v>
      </c>
      <c r="G108" s="169" t="s">
        <v>139</v>
      </c>
      <c r="H108" s="170">
        <v>2</v>
      </c>
      <c r="I108" s="171"/>
      <c r="J108" s="172">
        <f>ROUND(I108*H108,2)</f>
        <v>0</v>
      </c>
      <c r="K108" s="168" t="s">
        <v>1</v>
      </c>
      <c r="L108" s="34"/>
      <c r="M108" s="173" t="s">
        <v>1</v>
      </c>
      <c r="N108" s="174" t="s">
        <v>43</v>
      </c>
      <c r="O108" s="56"/>
      <c r="P108" s="175">
        <f>O108*H108</f>
        <v>0</v>
      </c>
      <c r="Q108" s="175">
        <v>0.12021</v>
      </c>
      <c r="R108" s="175">
        <f>Q108*H108</f>
        <v>0.24041999999999999</v>
      </c>
      <c r="S108" s="175">
        <v>0</v>
      </c>
      <c r="T108" s="176">
        <f>S108*H108</f>
        <v>0</v>
      </c>
      <c r="AR108" s="13" t="s">
        <v>140</v>
      </c>
      <c r="AT108" s="13" t="s">
        <v>136</v>
      </c>
      <c r="AU108" s="13" t="s">
        <v>132</v>
      </c>
      <c r="AY108" s="13" t="s">
        <v>131</v>
      </c>
      <c r="BE108" s="177">
        <f>IF(N108="základní",J108,0)</f>
        <v>0</v>
      </c>
      <c r="BF108" s="177">
        <f>IF(N108="snížená",J108,0)</f>
        <v>0</v>
      </c>
      <c r="BG108" s="177">
        <f>IF(N108="zákl. přenesená",J108,0)</f>
        <v>0</v>
      </c>
      <c r="BH108" s="177">
        <f>IF(N108="sníž. přenesená",J108,0)</f>
        <v>0</v>
      </c>
      <c r="BI108" s="177">
        <f>IF(N108="nulová",J108,0)</f>
        <v>0</v>
      </c>
      <c r="BJ108" s="13" t="s">
        <v>21</v>
      </c>
      <c r="BK108" s="177">
        <f>ROUND(I108*H108,2)</f>
        <v>0</v>
      </c>
      <c r="BL108" s="13" t="s">
        <v>140</v>
      </c>
      <c r="BM108" s="13" t="s">
        <v>141</v>
      </c>
    </row>
    <row r="109" spans="2:65" s="10" customFormat="1" ht="22.8" customHeight="1">
      <c r="B109" s="150"/>
      <c r="C109" s="151"/>
      <c r="D109" s="152" t="s">
        <v>71</v>
      </c>
      <c r="E109" s="164" t="s">
        <v>142</v>
      </c>
      <c r="F109" s="164" t="s">
        <v>143</v>
      </c>
      <c r="G109" s="151"/>
      <c r="H109" s="151"/>
      <c r="I109" s="154"/>
      <c r="J109" s="165">
        <f>BK109</f>
        <v>0</v>
      </c>
      <c r="K109" s="151"/>
      <c r="L109" s="156"/>
      <c r="M109" s="157"/>
      <c r="N109" s="158"/>
      <c r="O109" s="158"/>
      <c r="P109" s="159">
        <f>P110</f>
        <v>0</v>
      </c>
      <c r="Q109" s="158"/>
      <c r="R109" s="159">
        <f>R110</f>
        <v>0.16600000000000001</v>
      </c>
      <c r="S109" s="158"/>
      <c r="T109" s="160">
        <f>T110</f>
        <v>0</v>
      </c>
      <c r="AR109" s="161" t="s">
        <v>21</v>
      </c>
      <c r="AT109" s="162" t="s">
        <v>71</v>
      </c>
      <c r="AU109" s="162" t="s">
        <v>21</v>
      </c>
      <c r="AY109" s="161" t="s">
        <v>131</v>
      </c>
      <c r="BK109" s="163">
        <f>BK110</f>
        <v>0</v>
      </c>
    </row>
    <row r="110" spans="2:65" s="1" customFormat="1" ht="14.4" customHeight="1">
      <c r="B110" s="30"/>
      <c r="C110" s="166" t="s">
        <v>78</v>
      </c>
      <c r="D110" s="166" t="s">
        <v>136</v>
      </c>
      <c r="E110" s="167" t="s">
        <v>144</v>
      </c>
      <c r="F110" s="168" t="s">
        <v>145</v>
      </c>
      <c r="G110" s="169" t="s">
        <v>139</v>
      </c>
      <c r="H110" s="170">
        <v>4</v>
      </c>
      <c r="I110" s="171"/>
      <c r="J110" s="172">
        <f>ROUND(I110*H110,2)</f>
        <v>0</v>
      </c>
      <c r="K110" s="168" t="s">
        <v>1</v>
      </c>
      <c r="L110" s="34"/>
      <c r="M110" s="173" t="s">
        <v>1</v>
      </c>
      <c r="N110" s="174" t="s">
        <v>43</v>
      </c>
      <c r="O110" s="56"/>
      <c r="P110" s="175">
        <f>O110*H110</f>
        <v>0</v>
      </c>
      <c r="Q110" s="175">
        <v>4.1500000000000002E-2</v>
      </c>
      <c r="R110" s="175">
        <f>Q110*H110</f>
        <v>0.16600000000000001</v>
      </c>
      <c r="S110" s="175">
        <v>0</v>
      </c>
      <c r="T110" s="176">
        <f>S110*H110</f>
        <v>0</v>
      </c>
      <c r="AR110" s="13" t="s">
        <v>140</v>
      </c>
      <c r="AT110" s="13" t="s">
        <v>136</v>
      </c>
      <c r="AU110" s="13" t="s">
        <v>78</v>
      </c>
      <c r="AY110" s="13" t="s">
        <v>131</v>
      </c>
      <c r="BE110" s="177">
        <f>IF(N110="základní",J110,0)</f>
        <v>0</v>
      </c>
      <c r="BF110" s="177">
        <f>IF(N110="snížená",J110,0)</f>
        <v>0</v>
      </c>
      <c r="BG110" s="177">
        <f>IF(N110="zákl. přenesená",J110,0)</f>
        <v>0</v>
      </c>
      <c r="BH110" s="177">
        <f>IF(N110="sníž. přenesená",J110,0)</f>
        <v>0</v>
      </c>
      <c r="BI110" s="177">
        <f>IF(N110="nulová",J110,0)</f>
        <v>0</v>
      </c>
      <c r="BJ110" s="13" t="s">
        <v>21</v>
      </c>
      <c r="BK110" s="177">
        <f>ROUND(I110*H110,2)</f>
        <v>0</v>
      </c>
      <c r="BL110" s="13" t="s">
        <v>140</v>
      </c>
      <c r="BM110" s="13" t="s">
        <v>146</v>
      </c>
    </row>
    <row r="111" spans="2:65" s="10" customFormat="1" ht="22.8" customHeight="1">
      <c r="B111" s="150"/>
      <c r="C111" s="151"/>
      <c r="D111" s="152" t="s">
        <v>71</v>
      </c>
      <c r="E111" s="164" t="s">
        <v>147</v>
      </c>
      <c r="F111" s="164" t="s">
        <v>148</v>
      </c>
      <c r="G111" s="151"/>
      <c r="H111" s="151"/>
      <c r="I111" s="154"/>
      <c r="J111" s="165">
        <f>BK111</f>
        <v>0</v>
      </c>
      <c r="K111" s="151"/>
      <c r="L111" s="156"/>
      <c r="M111" s="157"/>
      <c r="N111" s="158"/>
      <c r="O111" s="158"/>
      <c r="P111" s="159">
        <f>SUM(P112:P117)</f>
        <v>0</v>
      </c>
      <c r="Q111" s="158"/>
      <c r="R111" s="159">
        <f>SUM(R112:R117)</f>
        <v>2.0999999999999999E-3</v>
      </c>
      <c r="S111" s="158"/>
      <c r="T111" s="160">
        <f>SUM(T112:T117)</f>
        <v>0.624</v>
      </c>
      <c r="AR111" s="161" t="s">
        <v>21</v>
      </c>
      <c r="AT111" s="162" t="s">
        <v>71</v>
      </c>
      <c r="AU111" s="162" t="s">
        <v>21</v>
      </c>
      <c r="AY111" s="161" t="s">
        <v>131</v>
      </c>
      <c r="BK111" s="163">
        <f>SUM(BK112:BK117)</f>
        <v>0</v>
      </c>
    </row>
    <row r="112" spans="2:65" s="1" customFormat="1" ht="14.4" customHeight="1">
      <c r="B112" s="30"/>
      <c r="C112" s="166" t="s">
        <v>132</v>
      </c>
      <c r="D112" s="166" t="s">
        <v>136</v>
      </c>
      <c r="E112" s="167" t="s">
        <v>149</v>
      </c>
      <c r="F112" s="168" t="s">
        <v>150</v>
      </c>
      <c r="G112" s="169" t="s">
        <v>151</v>
      </c>
      <c r="H112" s="170">
        <v>4</v>
      </c>
      <c r="I112" s="171"/>
      <c r="J112" s="172">
        <f t="shared" ref="J112:J117" si="0">ROUND(I112*H112,2)</f>
        <v>0</v>
      </c>
      <c r="K112" s="168" t="s">
        <v>1</v>
      </c>
      <c r="L112" s="34"/>
      <c r="M112" s="173" t="s">
        <v>1</v>
      </c>
      <c r="N112" s="174" t="s">
        <v>43</v>
      </c>
      <c r="O112" s="56"/>
      <c r="P112" s="175">
        <f t="shared" ref="P112:P117" si="1">O112*H112</f>
        <v>0</v>
      </c>
      <c r="Q112" s="175">
        <v>0</v>
      </c>
      <c r="R112" s="175">
        <f t="shared" ref="R112:R117" si="2">Q112*H112</f>
        <v>0</v>
      </c>
      <c r="S112" s="175">
        <v>0</v>
      </c>
      <c r="T112" s="176">
        <f t="shared" ref="T112:T117" si="3">S112*H112</f>
        <v>0</v>
      </c>
      <c r="AR112" s="13" t="s">
        <v>140</v>
      </c>
      <c r="AT112" s="13" t="s">
        <v>136</v>
      </c>
      <c r="AU112" s="13" t="s">
        <v>78</v>
      </c>
      <c r="AY112" s="13" t="s">
        <v>131</v>
      </c>
      <c r="BE112" s="177">
        <f t="shared" ref="BE112:BE117" si="4">IF(N112="základní",J112,0)</f>
        <v>0</v>
      </c>
      <c r="BF112" s="177">
        <f t="shared" ref="BF112:BF117" si="5">IF(N112="snížená",J112,0)</f>
        <v>0</v>
      </c>
      <c r="BG112" s="177">
        <f t="shared" ref="BG112:BG117" si="6">IF(N112="zákl. přenesená",J112,0)</f>
        <v>0</v>
      </c>
      <c r="BH112" s="177">
        <f t="shared" ref="BH112:BH117" si="7">IF(N112="sníž. přenesená",J112,0)</f>
        <v>0</v>
      </c>
      <c r="BI112" s="177">
        <f t="shared" ref="BI112:BI117" si="8">IF(N112="nulová",J112,0)</f>
        <v>0</v>
      </c>
      <c r="BJ112" s="13" t="s">
        <v>21</v>
      </c>
      <c r="BK112" s="177">
        <f t="shared" ref="BK112:BK117" si="9">ROUND(I112*H112,2)</f>
        <v>0</v>
      </c>
      <c r="BL112" s="13" t="s">
        <v>140</v>
      </c>
      <c r="BM112" s="13" t="s">
        <v>152</v>
      </c>
    </row>
    <row r="113" spans="2:65" s="1" customFormat="1" ht="14.4" customHeight="1">
      <c r="B113" s="30"/>
      <c r="C113" s="166" t="s">
        <v>140</v>
      </c>
      <c r="D113" s="166" t="s">
        <v>136</v>
      </c>
      <c r="E113" s="167" t="s">
        <v>153</v>
      </c>
      <c r="F113" s="168" t="s">
        <v>154</v>
      </c>
      <c r="G113" s="169" t="s">
        <v>155</v>
      </c>
      <c r="H113" s="170">
        <v>4</v>
      </c>
      <c r="I113" s="171"/>
      <c r="J113" s="172">
        <f t="shared" si="0"/>
        <v>0</v>
      </c>
      <c r="K113" s="168" t="s">
        <v>1</v>
      </c>
      <c r="L113" s="34"/>
      <c r="M113" s="173" t="s">
        <v>1</v>
      </c>
      <c r="N113" s="174" t="s">
        <v>43</v>
      </c>
      <c r="O113" s="56"/>
      <c r="P113" s="175">
        <f t="shared" si="1"/>
        <v>0</v>
      </c>
      <c r="Q113" s="175">
        <v>1.2999999999999999E-4</v>
      </c>
      <c r="R113" s="175">
        <f t="shared" si="2"/>
        <v>5.1999999999999995E-4</v>
      </c>
      <c r="S113" s="175">
        <v>0</v>
      </c>
      <c r="T113" s="176">
        <f t="shared" si="3"/>
        <v>0</v>
      </c>
      <c r="AR113" s="13" t="s">
        <v>140</v>
      </c>
      <c r="AT113" s="13" t="s">
        <v>136</v>
      </c>
      <c r="AU113" s="13" t="s">
        <v>78</v>
      </c>
      <c r="AY113" s="13" t="s">
        <v>131</v>
      </c>
      <c r="BE113" s="177">
        <f t="shared" si="4"/>
        <v>0</v>
      </c>
      <c r="BF113" s="177">
        <f t="shared" si="5"/>
        <v>0</v>
      </c>
      <c r="BG113" s="177">
        <f t="shared" si="6"/>
        <v>0</v>
      </c>
      <c r="BH113" s="177">
        <f t="shared" si="7"/>
        <v>0</v>
      </c>
      <c r="BI113" s="177">
        <f t="shared" si="8"/>
        <v>0</v>
      </c>
      <c r="BJ113" s="13" t="s">
        <v>21</v>
      </c>
      <c r="BK113" s="177">
        <f t="shared" si="9"/>
        <v>0</v>
      </c>
      <c r="BL113" s="13" t="s">
        <v>140</v>
      </c>
      <c r="BM113" s="13" t="s">
        <v>156</v>
      </c>
    </row>
    <row r="114" spans="2:65" s="1" customFormat="1" ht="14.4" customHeight="1">
      <c r="B114" s="30"/>
      <c r="C114" s="166" t="s">
        <v>157</v>
      </c>
      <c r="D114" s="166" t="s">
        <v>136</v>
      </c>
      <c r="E114" s="167" t="s">
        <v>158</v>
      </c>
      <c r="F114" s="168" t="s">
        <v>159</v>
      </c>
      <c r="G114" s="169" t="s">
        <v>155</v>
      </c>
      <c r="H114" s="170">
        <v>20</v>
      </c>
      <c r="I114" s="171"/>
      <c r="J114" s="172">
        <f t="shared" si="0"/>
        <v>0</v>
      </c>
      <c r="K114" s="168" t="s">
        <v>1</v>
      </c>
      <c r="L114" s="34"/>
      <c r="M114" s="173" t="s">
        <v>1</v>
      </c>
      <c r="N114" s="174" t="s">
        <v>43</v>
      </c>
      <c r="O114" s="56"/>
      <c r="P114" s="175">
        <f t="shared" si="1"/>
        <v>0</v>
      </c>
      <c r="Q114" s="175">
        <v>4.0000000000000003E-5</v>
      </c>
      <c r="R114" s="175">
        <f t="shared" si="2"/>
        <v>8.0000000000000004E-4</v>
      </c>
      <c r="S114" s="175">
        <v>0</v>
      </c>
      <c r="T114" s="176">
        <f t="shared" si="3"/>
        <v>0</v>
      </c>
      <c r="AR114" s="13" t="s">
        <v>140</v>
      </c>
      <c r="AT114" s="13" t="s">
        <v>136</v>
      </c>
      <c r="AU114" s="13" t="s">
        <v>78</v>
      </c>
      <c r="AY114" s="13" t="s">
        <v>131</v>
      </c>
      <c r="BE114" s="177">
        <f t="shared" si="4"/>
        <v>0</v>
      </c>
      <c r="BF114" s="177">
        <f t="shared" si="5"/>
        <v>0</v>
      </c>
      <c r="BG114" s="177">
        <f t="shared" si="6"/>
        <v>0</v>
      </c>
      <c r="BH114" s="177">
        <f t="shared" si="7"/>
        <v>0</v>
      </c>
      <c r="BI114" s="177">
        <f t="shared" si="8"/>
        <v>0</v>
      </c>
      <c r="BJ114" s="13" t="s">
        <v>21</v>
      </c>
      <c r="BK114" s="177">
        <f t="shared" si="9"/>
        <v>0</v>
      </c>
      <c r="BL114" s="13" t="s">
        <v>140</v>
      </c>
      <c r="BM114" s="13" t="s">
        <v>160</v>
      </c>
    </row>
    <row r="115" spans="2:65" s="1" customFormat="1" ht="14.4" customHeight="1">
      <c r="B115" s="30"/>
      <c r="C115" s="166" t="s">
        <v>142</v>
      </c>
      <c r="D115" s="166" t="s">
        <v>136</v>
      </c>
      <c r="E115" s="167" t="s">
        <v>161</v>
      </c>
      <c r="F115" s="168" t="s">
        <v>162</v>
      </c>
      <c r="G115" s="169" t="s">
        <v>163</v>
      </c>
      <c r="H115" s="170">
        <v>2</v>
      </c>
      <c r="I115" s="171"/>
      <c r="J115" s="172">
        <f t="shared" si="0"/>
        <v>0</v>
      </c>
      <c r="K115" s="168" t="s">
        <v>1</v>
      </c>
      <c r="L115" s="34"/>
      <c r="M115" s="173" t="s">
        <v>1</v>
      </c>
      <c r="N115" s="174" t="s">
        <v>43</v>
      </c>
      <c r="O115" s="56"/>
      <c r="P115" s="175">
        <f t="shared" si="1"/>
        <v>0</v>
      </c>
      <c r="Q115" s="175">
        <v>3.8999999999999999E-4</v>
      </c>
      <c r="R115" s="175">
        <f t="shared" si="2"/>
        <v>7.7999999999999999E-4</v>
      </c>
      <c r="S115" s="175">
        <v>1.2999999999999999E-2</v>
      </c>
      <c r="T115" s="176">
        <f t="shared" si="3"/>
        <v>2.5999999999999999E-2</v>
      </c>
      <c r="AR115" s="13" t="s">
        <v>140</v>
      </c>
      <c r="AT115" s="13" t="s">
        <v>136</v>
      </c>
      <c r="AU115" s="13" t="s">
        <v>78</v>
      </c>
      <c r="AY115" s="13" t="s">
        <v>131</v>
      </c>
      <c r="BE115" s="177">
        <f t="shared" si="4"/>
        <v>0</v>
      </c>
      <c r="BF115" s="177">
        <f t="shared" si="5"/>
        <v>0</v>
      </c>
      <c r="BG115" s="177">
        <f t="shared" si="6"/>
        <v>0</v>
      </c>
      <c r="BH115" s="177">
        <f t="shared" si="7"/>
        <v>0</v>
      </c>
      <c r="BI115" s="177">
        <f t="shared" si="8"/>
        <v>0</v>
      </c>
      <c r="BJ115" s="13" t="s">
        <v>21</v>
      </c>
      <c r="BK115" s="177">
        <f t="shared" si="9"/>
        <v>0</v>
      </c>
      <c r="BL115" s="13" t="s">
        <v>140</v>
      </c>
      <c r="BM115" s="13" t="s">
        <v>164</v>
      </c>
    </row>
    <row r="116" spans="2:65" s="1" customFormat="1" ht="14.4" customHeight="1">
      <c r="B116" s="30"/>
      <c r="C116" s="166" t="s">
        <v>165</v>
      </c>
      <c r="D116" s="166" t="s">
        <v>136</v>
      </c>
      <c r="E116" s="167" t="s">
        <v>166</v>
      </c>
      <c r="F116" s="168" t="s">
        <v>167</v>
      </c>
      <c r="G116" s="169" t="s">
        <v>139</v>
      </c>
      <c r="H116" s="170">
        <v>2</v>
      </c>
      <c r="I116" s="171"/>
      <c r="J116" s="172">
        <f t="shared" si="0"/>
        <v>0</v>
      </c>
      <c r="K116" s="168" t="s">
        <v>1</v>
      </c>
      <c r="L116" s="34"/>
      <c r="M116" s="173" t="s">
        <v>1</v>
      </c>
      <c r="N116" s="174" t="s">
        <v>43</v>
      </c>
      <c r="O116" s="56"/>
      <c r="P116" s="175">
        <f t="shared" si="1"/>
        <v>0</v>
      </c>
      <c r="Q116" s="175">
        <v>0</v>
      </c>
      <c r="R116" s="175">
        <f t="shared" si="2"/>
        <v>0</v>
      </c>
      <c r="S116" s="175">
        <v>0.20699999999999999</v>
      </c>
      <c r="T116" s="176">
        <f t="shared" si="3"/>
        <v>0.41399999999999998</v>
      </c>
      <c r="AR116" s="13" t="s">
        <v>140</v>
      </c>
      <c r="AT116" s="13" t="s">
        <v>136</v>
      </c>
      <c r="AU116" s="13" t="s">
        <v>78</v>
      </c>
      <c r="AY116" s="13" t="s">
        <v>131</v>
      </c>
      <c r="BE116" s="177">
        <f t="shared" si="4"/>
        <v>0</v>
      </c>
      <c r="BF116" s="177">
        <f t="shared" si="5"/>
        <v>0</v>
      </c>
      <c r="BG116" s="177">
        <f t="shared" si="6"/>
        <v>0</v>
      </c>
      <c r="BH116" s="177">
        <f t="shared" si="7"/>
        <v>0</v>
      </c>
      <c r="BI116" s="177">
        <f t="shared" si="8"/>
        <v>0</v>
      </c>
      <c r="BJ116" s="13" t="s">
        <v>21</v>
      </c>
      <c r="BK116" s="177">
        <f t="shared" si="9"/>
        <v>0</v>
      </c>
      <c r="BL116" s="13" t="s">
        <v>140</v>
      </c>
      <c r="BM116" s="13" t="s">
        <v>168</v>
      </c>
    </row>
    <row r="117" spans="2:65" s="1" customFormat="1" ht="14.4" customHeight="1">
      <c r="B117" s="30"/>
      <c r="C117" s="166" t="s">
        <v>169</v>
      </c>
      <c r="D117" s="166" t="s">
        <v>136</v>
      </c>
      <c r="E117" s="167" t="s">
        <v>170</v>
      </c>
      <c r="F117" s="168" t="s">
        <v>171</v>
      </c>
      <c r="G117" s="169" t="s">
        <v>155</v>
      </c>
      <c r="H117" s="170">
        <v>4</v>
      </c>
      <c r="I117" s="171"/>
      <c r="J117" s="172">
        <f t="shared" si="0"/>
        <v>0</v>
      </c>
      <c r="K117" s="168" t="s">
        <v>1</v>
      </c>
      <c r="L117" s="34"/>
      <c r="M117" s="173" t="s">
        <v>1</v>
      </c>
      <c r="N117" s="174" t="s">
        <v>43</v>
      </c>
      <c r="O117" s="56"/>
      <c r="P117" s="175">
        <f t="shared" si="1"/>
        <v>0</v>
      </c>
      <c r="Q117" s="175">
        <v>0</v>
      </c>
      <c r="R117" s="175">
        <f t="shared" si="2"/>
        <v>0</v>
      </c>
      <c r="S117" s="175">
        <v>4.5999999999999999E-2</v>
      </c>
      <c r="T117" s="176">
        <f t="shared" si="3"/>
        <v>0.184</v>
      </c>
      <c r="AR117" s="13" t="s">
        <v>140</v>
      </c>
      <c r="AT117" s="13" t="s">
        <v>136</v>
      </c>
      <c r="AU117" s="13" t="s">
        <v>78</v>
      </c>
      <c r="AY117" s="13" t="s">
        <v>131</v>
      </c>
      <c r="BE117" s="177">
        <f t="shared" si="4"/>
        <v>0</v>
      </c>
      <c r="BF117" s="177">
        <f t="shared" si="5"/>
        <v>0</v>
      </c>
      <c r="BG117" s="177">
        <f t="shared" si="6"/>
        <v>0</v>
      </c>
      <c r="BH117" s="177">
        <f t="shared" si="7"/>
        <v>0</v>
      </c>
      <c r="BI117" s="177">
        <f t="shared" si="8"/>
        <v>0</v>
      </c>
      <c r="BJ117" s="13" t="s">
        <v>21</v>
      </c>
      <c r="BK117" s="177">
        <f t="shared" si="9"/>
        <v>0</v>
      </c>
      <c r="BL117" s="13" t="s">
        <v>140</v>
      </c>
      <c r="BM117" s="13" t="s">
        <v>172</v>
      </c>
    </row>
    <row r="118" spans="2:65" s="10" customFormat="1" ht="22.8" customHeight="1">
      <c r="B118" s="150"/>
      <c r="C118" s="151"/>
      <c r="D118" s="152" t="s">
        <v>71</v>
      </c>
      <c r="E118" s="164" t="s">
        <v>173</v>
      </c>
      <c r="F118" s="164" t="s">
        <v>174</v>
      </c>
      <c r="G118" s="151"/>
      <c r="H118" s="151"/>
      <c r="I118" s="154"/>
      <c r="J118" s="165">
        <f>BK118</f>
        <v>0</v>
      </c>
      <c r="K118" s="151"/>
      <c r="L118" s="156"/>
      <c r="M118" s="157"/>
      <c r="N118" s="158"/>
      <c r="O118" s="158"/>
      <c r="P118" s="159">
        <f>SUM(P119:P121)</f>
        <v>0</v>
      </c>
      <c r="Q118" s="158"/>
      <c r="R118" s="159">
        <f>SUM(R119:R121)</f>
        <v>0</v>
      </c>
      <c r="S118" s="158"/>
      <c r="T118" s="160">
        <f>SUM(T119:T121)</f>
        <v>0</v>
      </c>
      <c r="AR118" s="161" t="s">
        <v>21</v>
      </c>
      <c r="AT118" s="162" t="s">
        <v>71</v>
      </c>
      <c r="AU118" s="162" t="s">
        <v>21</v>
      </c>
      <c r="AY118" s="161" t="s">
        <v>131</v>
      </c>
      <c r="BK118" s="163">
        <f>SUM(BK119:BK121)</f>
        <v>0</v>
      </c>
    </row>
    <row r="119" spans="2:65" s="1" customFormat="1" ht="14.4" customHeight="1">
      <c r="B119" s="30"/>
      <c r="C119" s="166" t="s">
        <v>147</v>
      </c>
      <c r="D119" s="166" t="s">
        <v>136</v>
      </c>
      <c r="E119" s="167" t="s">
        <v>175</v>
      </c>
      <c r="F119" s="168" t="s">
        <v>176</v>
      </c>
      <c r="G119" s="169" t="s">
        <v>177</v>
      </c>
      <c r="H119" s="170">
        <v>1.9830000000000001</v>
      </c>
      <c r="I119" s="171"/>
      <c r="J119" s="172">
        <f>ROUND(I119*H119,2)</f>
        <v>0</v>
      </c>
      <c r="K119" s="168" t="s">
        <v>1</v>
      </c>
      <c r="L119" s="34"/>
      <c r="M119" s="173" t="s">
        <v>1</v>
      </c>
      <c r="N119" s="174" t="s">
        <v>43</v>
      </c>
      <c r="O119" s="56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AR119" s="13" t="s">
        <v>140</v>
      </c>
      <c r="AT119" s="13" t="s">
        <v>136</v>
      </c>
      <c r="AU119" s="13" t="s">
        <v>78</v>
      </c>
      <c r="AY119" s="13" t="s">
        <v>131</v>
      </c>
      <c r="BE119" s="177">
        <f>IF(N119="základní",J119,0)</f>
        <v>0</v>
      </c>
      <c r="BF119" s="177">
        <f>IF(N119="snížená",J119,0)</f>
        <v>0</v>
      </c>
      <c r="BG119" s="177">
        <f>IF(N119="zákl. přenesená",J119,0)</f>
        <v>0</v>
      </c>
      <c r="BH119" s="177">
        <f>IF(N119="sníž. přenesená",J119,0)</f>
        <v>0</v>
      </c>
      <c r="BI119" s="177">
        <f>IF(N119="nulová",J119,0)</f>
        <v>0</v>
      </c>
      <c r="BJ119" s="13" t="s">
        <v>21</v>
      </c>
      <c r="BK119" s="177">
        <f>ROUND(I119*H119,2)</f>
        <v>0</v>
      </c>
      <c r="BL119" s="13" t="s">
        <v>140</v>
      </c>
      <c r="BM119" s="13" t="s">
        <v>178</v>
      </c>
    </row>
    <row r="120" spans="2:65" s="1" customFormat="1" ht="14.4" customHeight="1">
      <c r="B120" s="30"/>
      <c r="C120" s="166" t="s">
        <v>179</v>
      </c>
      <c r="D120" s="166" t="s">
        <v>136</v>
      </c>
      <c r="E120" s="167" t="s">
        <v>180</v>
      </c>
      <c r="F120" s="168" t="s">
        <v>181</v>
      </c>
      <c r="G120" s="169" t="s">
        <v>177</v>
      </c>
      <c r="H120" s="170">
        <v>1.9830000000000001</v>
      </c>
      <c r="I120" s="171"/>
      <c r="J120" s="172">
        <f>ROUND(I120*H120,2)</f>
        <v>0</v>
      </c>
      <c r="K120" s="168" t="s">
        <v>1</v>
      </c>
      <c r="L120" s="34"/>
      <c r="M120" s="173" t="s">
        <v>1</v>
      </c>
      <c r="N120" s="174" t="s">
        <v>43</v>
      </c>
      <c r="O120" s="56"/>
      <c r="P120" s="175">
        <f>O120*H120</f>
        <v>0</v>
      </c>
      <c r="Q120" s="175">
        <v>0</v>
      </c>
      <c r="R120" s="175">
        <f>Q120*H120</f>
        <v>0</v>
      </c>
      <c r="S120" s="175">
        <v>0</v>
      </c>
      <c r="T120" s="176">
        <f>S120*H120</f>
        <v>0</v>
      </c>
      <c r="AR120" s="13" t="s">
        <v>140</v>
      </c>
      <c r="AT120" s="13" t="s">
        <v>136</v>
      </c>
      <c r="AU120" s="13" t="s">
        <v>78</v>
      </c>
      <c r="AY120" s="13" t="s">
        <v>131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3" t="s">
        <v>21</v>
      </c>
      <c r="BK120" s="177">
        <f>ROUND(I120*H120,2)</f>
        <v>0</v>
      </c>
      <c r="BL120" s="13" t="s">
        <v>140</v>
      </c>
      <c r="BM120" s="13" t="s">
        <v>182</v>
      </c>
    </row>
    <row r="121" spans="2:65" s="1" customFormat="1" ht="14.4" customHeight="1">
      <c r="B121" s="30"/>
      <c r="C121" s="166" t="s">
        <v>183</v>
      </c>
      <c r="D121" s="166" t="s">
        <v>136</v>
      </c>
      <c r="E121" s="167" t="s">
        <v>184</v>
      </c>
      <c r="F121" s="168" t="s">
        <v>185</v>
      </c>
      <c r="G121" s="169" t="s">
        <v>177</v>
      </c>
      <c r="H121" s="170">
        <v>1.9830000000000001</v>
      </c>
      <c r="I121" s="171"/>
      <c r="J121" s="172">
        <f>ROUND(I121*H121,2)</f>
        <v>0</v>
      </c>
      <c r="K121" s="168" t="s">
        <v>1</v>
      </c>
      <c r="L121" s="34"/>
      <c r="M121" s="173" t="s">
        <v>1</v>
      </c>
      <c r="N121" s="174" t="s">
        <v>43</v>
      </c>
      <c r="O121" s="56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AR121" s="13" t="s">
        <v>140</v>
      </c>
      <c r="AT121" s="13" t="s">
        <v>136</v>
      </c>
      <c r="AU121" s="13" t="s">
        <v>78</v>
      </c>
      <c r="AY121" s="13" t="s">
        <v>131</v>
      </c>
      <c r="BE121" s="177">
        <f>IF(N121="základní",J121,0)</f>
        <v>0</v>
      </c>
      <c r="BF121" s="177">
        <f>IF(N121="snížená",J121,0)</f>
        <v>0</v>
      </c>
      <c r="BG121" s="177">
        <f>IF(N121="zákl. přenesená",J121,0)</f>
        <v>0</v>
      </c>
      <c r="BH121" s="177">
        <f>IF(N121="sníž. přenesená",J121,0)</f>
        <v>0</v>
      </c>
      <c r="BI121" s="177">
        <f>IF(N121="nulová",J121,0)</f>
        <v>0</v>
      </c>
      <c r="BJ121" s="13" t="s">
        <v>21</v>
      </c>
      <c r="BK121" s="177">
        <f>ROUND(I121*H121,2)</f>
        <v>0</v>
      </c>
      <c r="BL121" s="13" t="s">
        <v>140</v>
      </c>
      <c r="BM121" s="13" t="s">
        <v>186</v>
      </c>
    </row>
    <row r="122" spans="2:65" s="10" customFormat="1" ht="22.8" customHeight="1">
      <c r="B122" s="150"/>
      <c r="C122" s="151"/>
      <c r="D122" s="152" t="s">
        <v>71</v>
      </c>
      <c r="E122" s="164" t="s">
        <v>187</v>
      </c>
      <c r="F122" s="164" t="s">
        <v>188</v>
      </c>
      <c r="G122" s="151"/>
      <c r="H122" s="151"/>
      <c r="I122" s="154"/>
      <c r="J122" s="165">
        <f>BK122</f>
        <v>0</v>
      </c>
      <c r="K122" s="151"/>
      <c r="L122" s="156"/>
      <c r="M122" s="157"/>
      <c r="N122" s="158"/>
      <c r="O122" s="158"/>
      <c r="P122" s="159">
        <f>P123</f>
        <v>0</v>
      </c>
      <c r="Q122" s="158"/>
      <c r="R122" s="159">
        <f>R123</f>
        <v>0</v>
      </c>
      <c r="S122" s="158"/>
      <c r="T122" s="160">
        <f>T123</f>
        <v>0</v>
      </c>
      <c r="AR122" s="161" t="s">
        <v>21</v>
      </c>
      <c r="AT122" s="162" t="s">
        <v>71</v>
      </c>
      <c r="AU122" s="162" t="s">
        <v>21</v>
      </c>
      <c r="AY122" s="161" t="s">
        <v>131</v>
      </c>
      <c r="BK122" s="163">
        <f>BK123</f>
        <v>0</v>
      </c>
    </row>
    <row r="123" spans="2:65" s="1" customFormat="1" ht="14.4" customHeight="1">
      <c r="B123" s="30"/>
      <c r="C123" s="166" t="s">
        <v>189</v>
      </c>
      <c r="D123" s="166" t="s">
        <v>136</v>
      </c>
      <c r="E123" s="167" t="s">
        <v>190</v>
      </c>
      <c r="F123" s="168" t="s">
        <v>191</v>
      </c>
      <c r="G123" s="169" t="s">
        <v>177</v>
      </c>
      <c r="H123" s="170">
        <v>0.40899999999999997</v>
      </c>
      <c r="I123" s="171"/>
      <c r="J123" s="172">
        <f>ROUND(I123*H123,2)</f>
        <v>0</v>
      </c>
      <c r="K123" s="168" t="s">
        <v>1</v>
      </c>
      <c r="L123" s="34"/>
      <c r="M123" s="173" t="s">
        <v>1</v>
      </c>
      <c r="N123" s="174" t="s">
        <v>43</v>
      </c>
      <c r="O123" s="56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AR123" s="13" t="s">
        <v>140</v>
      </c>
      <c r="AT123" s="13" t="s">
        <v>136</v>
      </c>
      <c r="AU123" s="13" t="s">
        <v>78</v>
      </c>
      <c r="AY123" s="13" t="s">
        <v>131</v>
      </c>
      <c r="BE123" s="177">
        <f>IF(N123="základní",J123,0)</f>
        <v>0</v>
      </c>
      <c r="BF123" s="177">
        <f>IF(N123="snížená",J123,0)</f>
        <v>0</v>
      </c>
      <c r="BG123" s="177">
        <f>IF(N123="zákl. přenesená",J123,0)</f>
        <v>0</v>
      </c>
      <c r="BH123" s="177">
        <f>IF(N123="sníž. přenesená",J123,0)</f>
        <v>0</v>
      </c>
      <c r="BI123" s="177">
        <f>IF(N123="nulová",J123,0)</f>
        <v>0</v>
      </c>
      <c r="BJ123" s="13" t="s">
        <v>21</v>
      </c>
      <c r="BK123" s="177">
        <f>ROUND(I123*H123,2)</f>
        <v>0</v>
      </c>
      <c r="BL123" s="13" t="s">
        <v>140</v>
      </c>
      <c r="BM123" s="13" t="s">
        <v>192</v>
      </c>
    </row>
    <row r="124" spans="2:65" s="10" customFormat="1" ht="25.95" customHeight="1">
      <c r="B124" s="150"/>
      <c r="C124" s="151"/>
      <c r="D124" s="152" t="s">
        <v>71</v>
      </c>
      <c r="E124" s="153" t="s">
        <v>193</v>
      </c>
      <c r="F124" s="153" t="s">
        <v>194</v>
      </c>
      <c r="G124" s="151"/>
      <c r="H124" s="151"/>
      <c r="I124" s="154"/>
      <c r="J124" s="155">
        <f>BK124</f>
        <v>0</v>
      </c>
      <c r="K124" s="151"/>
      <c r="L124" s="156"/>
      <c r="M124" s="157"/>
      <c r="N124" s="158"/>
      <c r="O124" s="158"/>
      <c r="P124" s="159">
        <f>P125+P129+P133+P143+P167+P178+P180+P186+P200+P207+P215+P230+P233+P244+P247+P252+P261</f>
        <v>0</v>
      </c>
      <c r="Q124" s="158"/>
      <c r="R124" s="159">
        <f>R125+R129+R133+R143+R167+R178+R180+R186+R200+R207+R215+R230+R233+R244+R247+R252+R261</f>
        <v>3.4840904400000001</v>
      </c>
      <c r="S124" s="158"/>
      <c r="T124" s="160">
        <f>T125+T129+T133+T143+T167+T178+T180+T186+T200+T207+T215+T230+T233+T244+T247+T252+T261</f>
        <v>1.3592099999999998</v>
      </c>
      <c r="AR124" s="161" t="s">
        <v>78</v>
      </c>
      <c r="AT124" s="162" t="s">
        <v>71</v>
      </c>
      <c r="AU124" s="162" t="s">
        <v>72</v>
      </c>
      <c r="AY124" s="161" t="s">
        <v>131</v>
      </c>
      <c r="BK124" s="163">
        <f>BK125+BK129+BK133+BK143+BK167+BK178+BK180+BK186+BK200+BK207+BK215+BK230+BK233+BK244+BK247+BK252+BK261</f>
        <v>0</v>
      </c>
    </row>
    <row r="125" spans="2:65" s="10" customFormat="1" ht="22.8" customHeight="1">
      <c r="B125" s="150"/>
      <c r="C125" s="151"/>
      <c r="D125" s="152" t="s">
        <v>71</v>
      </c>
      <c r="E125" s="164" t="s">
        <v>195</v>
      </c>
      <c r="F125" s="164" t="s">
        <v>196</v>
      </c>
      <c r="G125" s="151"/>
      <c r="H125" s="151"/>
      <c r="I125" s="154"/>
      <c r="J125" s="165">
        <f>BK125</f>
        <v>0</v>
      </c>
      <c r="K125" s="151"/>
      <c r="L125" s="156"/>
      <c r="M125" s="157"/>
      <c r="N125" s="158"/>
      <c r="O125" s="158"/>
      <c r="P125" s="159">
        <f>SUM(P126:P128)</f>
        <v>0</v>
      </c>
      <c r="Q125" s="158"/>
      <c r="R125" s="159">
        <f>SUM(R126:R128)</f>
        <v>1.0130440000000001E-2</v>
      </c>
      <c r="S125" s="158"/>
      <c r="T125" s="160">
        <f>SUM(T126:T128)</f>
        <v>0</v>
      </c>
      <c r="AR125" s="161" t="s">
        <v>78</v>
      </c>
      <c r="AT125" s="162" t="s">
        <v>71</v>
      </c>
      <c r="AU125" s="162" t="s">
        <v>21</v>
      </c>
      <c r="AY125" s="161" t="s">
        <v>131</v>
      </c>
      <c r="BK125" s="163">
        <f>SUM(BK126:BK128)</f>
        <v>0</v>
      </c>
    </row>
    <row r="126" spans="2:65" s="1" customFormat="1" ht="14.4" customHeight="1">
      <c r="B126" s="30"/>
      <c r="C126" s="166" t="s">
        <v>197</v>
      </c>
      <c r="D126" s="166" t="s">
        <v>136</v>
      </c>
      <c r="E126" s="167" t="s">
        <v>198</v>
      </c>
      <c r="F126" s="168" t="s">
        <v>199</v>
      </c>
      <c r="G126" s="169" t="s">
        <v>155</v>
      </c>
      <c r="H126" s="170">
        <v>4.3479999999999999</v>
      </c>
      <c r="I126" s="171"/>
      <c r="J126" s="172">
        <f>ROUND(I126*H126,2)</f>
        <v>0</v>
      </c>
      <c r="K126" s="168" t="s">
        <v>200</v>
      </c>
      <c r="L126" s="34"/>
      <c r="M126" s="173" t="s">
        <v>1</v>
      </c>
      <c r="N126" s="174" t="s">
        <v>43</v>
      </c>
      <c r="O126" s="56"/>
      <c r="P126" s="175">
        <f>O126*H126</f>
        <v>0</v>
      </c>
      <c r="Q126" s="175">
        <v>3.0000000000000001E-5</v>
      </c>
      <c r="R126" s="175">
        <f>Q126*H126</f>
        <v>1.3044E-4</v>
      </c>
      <c r="S126" s="175">
        <v>0</v>
      </c>
      <c r="T126" s="176">
        <f>S126*H126</f>
        <v>0</v>
      </c>
      <c r="AR126" s="13" t="s">
        <v>201</v>
      </c>
      <c r="AT126" s="13" t="s">
        <v>136</v>
      </c>
      <c r="AU126" s="13" t="s">
        <v>78</v>
      </c>
      <c r="AY126" s="13" t="s">
        <v>131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3" t="s">
        <v>21</v>
      </c>
      <c r="BK126" s="177">
        <f>ROUND(I126*H126,2)</f>
        <v>0</v>
      </c>
      <c r="BL126" s="13" t="s">
        <v>201</v>
      </c>
      <c r="BM126" s="13" t="s">
        <v>202</v>
      </c>
    </row>
    <row r="127" spans="2:65" s="1" customFormat="1" ht="14.4" customHeight="1">
      <c r="B127" s="30"/>
      <c r="C127" s="178" t="s">
        <v>203</v>
      </c>
      <c r="D127" s="178" t="s">
        <v>204</v>
      </c>
      <c r="E127" s="179" t="s">
        <v>205</v>
      </c>
      <c r="F127" s="180" t="s">
        <v>206</v>
      </c>
      <c r="G127" s="181" t="s">
        <v>155</v>
      </c>
      <c r="H127" s="182">
        <v>5</v>
      </c>
      <c r="I127" s="183"/>
      <c r="J127" s="184">
        <f>ROUND(I127*H127,2)</f>
        <v>0</v>
      </c>
      <c r="K127" s="180" t="s">
        <v>200</v>
      </c>
      <c r="L127" s="185"/>
      <c r="M127" s="186" t="s">
        <v>1</v>
      </c>
      <c r="N127" s="187" t="s">
        <v>43</v>
      </c>
      <c r="O127" s="56"/>
      <c r="P127" s="175">
        <f>O127*H127</f>
        <v>0</v>
      </c>
      <c r="Q127" s="175">
        <v>2E-3</v>
      </c>
      <c r="R127" s="175">
        <f>Q127*H127</f>
        <v>0.01</v>
      </c>
      <c r="S127" s="175">
        <v>0</v>
      </c>
      <c r="T127" s="176">
        <f>S127*H127</f>
        <v>0</v>
      </c>
      <c r="AR127" s="13" t="s">
        <v>207</v>
      </c>
      <c r="AT127" s="13" t="s">
        <v>204</v>
      </c>
      <c r="AU127" s="13" t="s">
        <v>78</v>
      </c>
      <c r="AY127" s="13" t="s">
        <v>131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3" t="s">
        <v>21</v>
      </c>
      <c r="BK127" s="177">
        <f>ROUND(I127*H127,2)</f>
        <v>0</v>
      </c>
      <c r="BL127" s="13" t="s">
        <v>201</v>
      </c>
      <c r="BM127" s="13" t="s">
        <v>208</v>
      </c>
    </row>
    <row r="128" spans="2:65" s="11" customFormat="1" ht="10.199999999999999">
      <c r="B128" s="188"/>
      <c r="C128" s="189"/>
      <c r="D128" s="190" t="s">
        <v>209</v>
      </c>
      <c r="E128" s="189"/>
      <c r="F128" s="191" t="s">
        <v>210</v>
      </c>
      <c r="G128" s="189"/>
      <c r="H128" s="192">
        <v>5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209</v>
      </c>
      <c r="AU128" s="198" t="s">
        <v>78</v>
      </c>
      <c r="AV128" s="11" t="s">
        <v>78</v>
      </c>
      <c r="AW128" s="11" t="s">
        <v>4</v>
      </c>
      <c r="AX128" s="11" t="s">
        <v>21</v>
      </c>
      <c r="AY128" s="198" t="s">
        <v>131</v>
      </c>
    </row>
    <row r="129" spans="2:65" s="10" customFormat="1" ht="22.8" customHeight="1">
      <c r="B129" s="150"/>
      <c r="C129" s="151"/>
      <c r="D129" s="152" t="s">
        <v>71</v>
      </c>
      <c r="E129" s="164" t="s">
        <v>211</v>
      </c>
      <c r="F129" s="164" t="s">
        <v>212</v>
      </c>
      <c r="G129" s="151"/>
      <c r="H129" s="151"/>
      <c r="I129" s="154"/>
      <c r="J129" s="165">
        <f>BK129</f>
        <v>0</v>
      </c>
      <c r="K129" s="151"/>
      <c r="L129" s="156"/>
      <c r="M129" s="157"/>
      <c r="N129" s="158"/>
      <c r="O129" s="158"/>
      <c r="P129" s="159">
        <f>SUM(P130:P132)</f>
        <v>0</v>
      </c>
      <c r="Q129" s="158"/>
      <c r="R129" s="159">
        <f>SUM(R130:R132)</f>
        <v>2.4540000000000076E-2</v>
      </c>
      <c r="S129" s="158"/>
      <c r="T129" s="160">
        <f>SUM(T130:T132)</f>
        <v>0</v>
      </c>
      <c r="AR129" s="161" t="s">
        <v>78</v>
      </c>
      <c r="AT129" s="162" t="s">
        <v>71</v>
      </c>
      <c r="AU129" s="162" t="s">
        <v>21</v>
      </c>
      <c r="AY129" s="161" t="s">
        <v>131</v>
      </c>
      <c r="BK129" s="163">
        <f>SUM(BK130:BK132)</f>
        <v>0</v>
      </c>
    </row>
    <row r="130" spans="2:65" s="1" customFormat="1" ht="14.4" customHeight="1">
      <c r="B130" s="30"/>
      <c r="C130" s="166" t="s">
        <v>8</v>
      </c>
      <c r="D130" s="166" t="s">
        <v>136</v>
      </c>
      <c r="E130" s="167" t="s">
        <v>213</v>
      </c>
      <c r="F130" s="168" t="s">
        <v>214</v>
      </c>
      <c r="G130" s="169" t="s">
        <v>155</v>
      </c>
      <c r="H130" s="170">
        <v>6</v>
      </c>
      <c r="I130" s="171"/>
      <c r="J130" s="172">
        <f>ROUND(I130*H130,2)</f>
        <v>0</v>
      </c>
      <c r="K130" s="168" t="s">
        <v>1</v>
      </c>
      <c r="L130" s="34"/>
      <c r="M130" s="173" t="s">
        <v>1</v>
      </c>
      <c r="N130" s="174" t="s">
        <v>43</v>
      </c>
      <c r="O130" s="56"/>
      <c r="P130" s="175">
        <f>O130*H130</f>
        <v>0</v>
      </c>
      <c r="Q130" s="175">
        <v>1.9000000000000001E-4</v>
      </c>
      <c r="R130" s="175">
        <f>Q130*H130</f>
        <v>1.14E-3</v>
      </c>
      <c r="S130" s="175">
        <v>0</v>
      </c>
      <c r="T130" s="176">
        <f>S130*H130</f>
        <v>0</v>
      </c>
      <c r="AR130" s="13" t="s">
        <v>201</v>
      </c>
      <c r="AT130" s="13" t="s">
        <v>136</v>
      </c>
      <c r="AU130" s="13" t="s">
        <v>78</v>
      </c>
      <c r="AY130" s="13" t="s">
        <v>131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3" t="s">
        <v>21</v>
      </c>
      <c r="BK130" s="177">
        <f>ROUND(I130*H130,2)</f>
        <v>0</v>
      </c>
      <c r="BL130" s="13" t="s">
        <v>201</v>
      </c>
      <c r="BM130" s="13" t="s">
        <v>215</v>
      </c>
    </row>
    <row r="131" spans="2:65" s="1" customFormat="1" ht="14.4" customHeight="1">
      <c r="B131" s="30"/>
      <c r="C131" s="178" t="s">
        <v>201</v>
      </c>
      <c r="D131" s="178" t="s">
        <v>204</v>
      </c>
      <c r="E131" s="179" t="s">
        <v>216</v>
      </c>
      <c r="F131" s="180" t="s">
        <v>217</v>
      </c>
      <c r="G131" s="181" t="s">
        <v>155</v>
      </c>
      <c r="H131" s="182">
        <v>6.0000000000000204</v>
      </c>
      <c r="I131" s="183"/>
      <c r="J131" s="184">
        <f>ROUND(I131*H131,2)</f>
        <v>0</v>
      </c>
      <c r="K131" s="180" t="s">
        <v>1</v>
      </c>
      <c r="L131" s="185"/>
      <c r="M131" s="186" t="s">
        <v>1</v>
      </c>
      <c r="N131" s="187" t="s">
        <v>43</v>
      </c>
      <c r="O131" s="56"/>
      <c r="P131" s="175">
        <f>O131*H131</f>
        <v>0</v>
      </c>
      <c r="Q131" s="175">
        <v>3.8999999999999998E-3</v>
      </c>
      <c r="R131" s="175">
        <f>Q131*H131</f>
        <v>2.3400000000000077E-2</v>
      </c>
      <c r="S131" s="175">
        <v>0</v>
      </c>
      <c r="T131" s="176">
        <f>S131*H131</f>
        <v>0</v>
      </c>
      <c r="AR131" s="13" t="s">
        <v>207</v>
      </c>
      <c r="AT131" s="13" t="s">
        <v>204</v>
      </c>
      <c r="AU131" s="13" t="s">
        <v>78</v>
      </c>
      <c r="AY131" s="13" t="s">
        <v>131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3" t="s">
        <v>21</v>
      </c>
      <c r="BK131" s="177">
        <f>ROUND(I131*H131,2)</f>
        <v>0</v>
      </c>
      <c r="BL131" s="13" t="s">
        <v>201</v>
      </c>
      <c r="BM131" s="13" t="s">
        <v>218</v>
      </c>
    </row>
    <row r="132" spans="2:65" s="11" customFormat="1" ht="10.199999999999999">
      <c r="B132" s="188"/>
      <c r="C132" s="189"/>
      <c r="D132" s="190" t="s">
        <v>209</v>
      </c>
      <c r="E132" s="189"/>
      <c r="F132" s="191" t="s">
        <v>219</v>
      </c>
      <c r="G132" s="189"/>
      <c r="H132" s="192">
        <v>6.0000000000000204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209</v>
      </c>
      <c r="AU132" s="198" t="s">
        <v>78</v>
      </c>
      <c r="AV132" s="11" t="s">
        <v>78</v>
      </c>
      <c r="AW132" s="11" t="s">
        <v>4</v>
      </c>
      <c r="AX132" s="11" t="s">
        <v>21</v>
      </c>
      <c r="AY132" s="198" t="s">
        <v>131</v>
      </c>
    </row>
    <row r="133" spans="2:65" s="10" customFormat="1" ht="22.8" customHeight="1">
      <c r="B133" s="150"/>
      <c r="C133" s="151"/>
      <c r="D133" s="152" t="s">
        <v>71</v>
      </c>
      <c r="E133" s="164" t="s">
        <v>220</v>
      </c>
      <c r="F133" s="164" t="s">
        <v>221</v>
      </c>
      <c r="G133" s="151"/>
      <c r="H133" s="151"/>
      <c r="I133" s="154"/>
      <c r="J133" s="165">
        <f>BK133</f>
        <v>0</v>
      </c>
      <c r="K133" s="151"/>
      <c r="L133" s="156"/>
      <c r="M133" s="157"/>
      <c r="N133" s="158"/>
      <c r="O133" s="158"/>
      <c r="P133" s="159">
        <f>SUM(P134:P142)</f>
        <v>0</v>
      </c>
      <c r="Q133" s="158"/>
      <c r="R133" s="159">
        <f>SUM(R134:R142)</f>
        <v>2.4059999999999998E-2</v>
      </c>
      <c r="S133" s="158"/>
      <c r="T133" s="160">
        <f>SUM(T134:T142)</f>
        <v>8.3400000000000002E-3</v>
      </c>
      <c r="AR133" s="161" t="s">
        <v>78</v>
      </c>
      <c r="AT133" s="162" t="s">
        <v>71</v>
      </c>
      <c r="AU133" s="162" t="s">
        <v>21</v>
      </c>
      <c r="AY133" s="161" t="s">
        <v>131</v>
      </c>
      <c r="BK133" s="163">
        <f>SUM(BK134:BK142)</f>
        <v>0</v>
      </c>
    </row>
    <row r="134" spans="2:65" s="1" customFormat="1" ht="14.4" customHeight="1">
      <c r="B134" s="30"/>
      <c r="C134" s="166" t="s">
        <v>222</v>
      </c>
      <c r="D134" s="166" t="s">
        <v>136</v>
      </c>
      <c r="E134" s="167" t="s">
        <v>223</v>
      </c>
      <c r="F134" s="168" t="s">
        <v>224</v>
      </c>
      <c r="G134" s="169" t="s">
        <v>139</v>
      </c>
      <c r="H134" s="170">
        <v>1</v>
      </c>
      <c r="I134" s="171"/>
      <c r="J134" s="172">
        <f t="shared" ref="J134:J142" si="10">ROUND(I134*H134,2)</f>
        <v>0</v>
      </c>
      <c r="K134" s="168" t="s">
        <v>1</v>
      </c>
      <c r="L134" s="34"/>
      <c r="M134" s="173" t="s">
        <v>1</v>
      </c>
      <c r="N134" s="174" t="s">
        <v>43</v>
      </c>
      <c r="O134" s="56"/>
      <c r="P134" s="175">
        <f t="shared" ref="P134:P142" si="11">O134*H134</f>
        <v>0</v>
      </c>
      <c r="Q134" s="175">
        <v>5.8E-4</v>
      </c>
      <c r="R134" s="175">
        <f t="shared" ref="R134:R142" si="12">Q134*H134</f>
        <v>5.8E-4</v>
      </c>
      <c r="S134" s="175">
        <v>4.2000000000000002E-4</v>
      </c>
      <c r="T134" s="176">
        <f t="shared" ref="T134:T142" si="13">S134*H134</f>
        <v>4.2000000000000002E-4</v>
      </c>
      <c r="AR134" s="13" t="s">
        <v>201</v>
      </c>
      <c r="AT134" s="13" t="s">
        <v>136</v>
      </c>
      <c r="AU134" s="13" t="s">
        <v>78</v>
      </c>
      <c r="AY134" s="13" t="s">
        <v>131</v>
      </c>
      <c r="BE134" s="177">
        <f t="shared" ref="BE134:BE142" si="14">IF(N134="základní",J134,0)</f>
        <v>0</v>
      </c>
      <c r="BF134" s="177">
        <f t="shared" ref="BF134:BF142" si="15">IF(N134="snížená",J134,0)</f>
        <v>0</v>
      </c>
      <c r="BG134" s="177">
        <f t="shared" ref="BG134:BG142" si="16">IF(N134="zákl. přenesená",J134,0)</f>
        <v>0</v>
      </c>
      <c r="BH134" s="177">
        <f t="shared" ref="BH134:BH142" si="17">IF(N134="sníž. přenesená",J134,0)</f>
        <v>0</v>
      </c>
      <c r="BI134" s="177">
        <f t="shared" ref="BI134:BI142" si="18">IF(N134="nulová",J134,0)</f>
        <v>0</v>
      </c>
      <c r="BJ134" s="13" t="s">
        <v>21</v>
      </c>
      <c r="BK134" s="177">
        <f t="shared" ref="BK134:BK142" si="19">ROUND(I134*H134,2)</f>
        <v>0</v>
      </c>
      <c r="BL134" s="13" t="s">
        <v>201</v>
      </c>
      <c r="BM134" s="13" t="s">
        <v>225</v>
      </c>
    </row>
    <row r="135" spans="2:65" s="1" customFormat="1" ht="14.4" customHeight="1">
      <c r="B135" s="30"/>
      <c r="C135" s="166" t="s">
        <v>226</v>
      </c>
      <c r="D135" s="166" t="s">
        <v>136</v>
      </c>
      <c r="E135" s="167" t="s">
        <v>227</v>
      </c>
      <c r="F135" s="168" t="s">
        <v>228</v>
      </c>
      <c r="G135" s="169" t="s">
        <v>163</v>
      </c>
      <c r="H135" s="170">
        <v>4</v>
      </c>
      <c r="I135" s="171"/>
      <c r="J135" s="172">
        <f t="shared" si="10"/>
        <v>0</v>
      </c>
      <c r="K135" s="168" t="s">
        <v>1</v>
      </c>
      <c r="L135" s="34"/>
      <c r="M135" s="173" t="s">
        <v>1</v>
      </c>
      <c r="N135" s="174" t="s">
        <v>43</v>
      </c>
      <c r="O135" s="56"/>
      <c r="P135" s="175">
        <f t="shared" si="11"/>
        <v>0</v>
      </c>
      <c r="Q135" s="175">
        <v>0</v>
      </c>
      <c r="R135" s="175">
        <f t="shared" si="12"/>
        <v>0</v>
      </c>
      <c r="S135" s="175">
        <v>1.98E-3</v>
      </c>
      <c r="T135" s="176">
        <f t="shared" si="13"/>
        <v>7.92E-3</v>
      </c>
      <c r="AR135" s="13" t="s">
        <v>201</v>
      </c>
      <c r="AT135" s="13" t="s">
        <v>136</v>
      </c>
      <c r="AU135" s="13" t="s">
        <v>78</v>
      </c>
      <c r="AY135" s="13" t="s">
        <v>131</v>
      </c>
      <c r="BE135" s="177">
        <f t="shared" si="14"/>
        <v>0</v>
      </c>
      <c r="BF135" s="177">
        <f t="shared" si="15"/>
        <v>0</v>
      </c>
      <c r="BG135" s="177">
        <f t="shared" si="16"/>
        <v>0</v>
      </c>
      <c r="BH135" s="177">
        <f t="shared" si="17"/>
        <v>0</v>
      </c>
      <c r="BI135" s="177">
        <f t="shared" si="18"/>
        <v>0</v>
      </c>
      <c r="BJ135" s="13" t="s">
        <v>21</v>
      </c>
      <c r="BK135" s="177">
        <f t="shared" si="19"/>
        <v>0</v>
      </c>
      <c r="BL135" s="13" t="s">
        <v>201</v>
      </c>
      <c r="BM135" s="13" t="s">
        <v>229</v>
      </c>
    </row>
    <row r="136" spans="2:65" s="1" customFormat="1" ht="14.4" customHeight="1">
      <c r="B136" s="30"/>
      <c r="C136" s="166" t="s">
        <v>230</v>
      </c>
      <c r="D136" s="166" t="s">
        <v>136</v>
      </c>
      <c r="E136" s="167" t="s">
        <v>231</v>
      </c>
      <c r="F136" s="168" t="s">
        <v>232</v>
      </c>
      <c r="G136" s="169" t="s">
        <v>163</v>
      </c>
      <c r="H136" s="170">
        <v>9</v>
      </c>
      <c r="I136" s="171"/>
      <c r="J136" s="172">
        <f t="shared" si="10"/>
        <v>0</v>
      </c>
      <c r="K136" s="168" t="s">
        <v>1</v>
      </c>
      <c r="L136" s="34"/>
      <c r="M136" s="173" t="s">
        <v>1</v>
      </c>
      <c r="N136" s="174" t="s">
        <v>43</v>
      </c>
      <c r="O136" s="56"/>
      <c r="P136" s="175">
        <f t="shared" si="11"/>
        <v>0</v>
      </c>
      <c r="Q136" s="175">
        <v>8.1999999999999998E-4</v>
      </c>
      <c r="R136" s="175">
        <f t="shared" si="12"/>
        <v>7.3799999999999994E-3</v>
      </c>
      <c r="S136" s="175">
        <v>0</v>
      </c>
      <c r="T136" s="176">
        <f t="shared" si="13"/>
        <v>0</v>
      </c>
      <c r="AR136" s="13" t="s">
        <v>201</v>
      </c>
      <c r="AT136" s="13" t="s">
        <v>136</v>
      </c>
      <c r="AU136" s="13" t="s">
        <v>78</v>
      </c>
      <c r="AY136" s="13" t="s">
        <v>131</v>
      </c>
      <c r="BE136" s="177">
        <f t="shared" si="14"/>
        <v>0</v>
      </c>
      <c r="BF136" s="177">
        <f t="shared" si="15"/>
        <v>0</v>
      </c>
      <c r="BG136" s="177">
        <f t="shared" si="16"/>
        <v>0</v>
      </c>
      <c r="BH136" s="177">
        <f t="shared" si="17"/>
        <v>0</v>
      </c>
      <c r="BI136" s="177">
        <f t="shared" si="18"/>
        <v>0</v>
      </c>
      <c r="BJ136" s="13" t="s">
        <v>21</v>
      </c>
      <c r="BK136" s="177">
        <f t="shared" si="19"/>
        <v>0</v>
      </c>
      <c r="BL136" s="13" t="s">
        <v>201</v>
      </c>
      <c r="BM136" s="13" t="s">
        <v>233</v>
      </c>
    </row>
    <row r="137" spans="2:65" s="1" customFormat="1" ht="14.4" customHeight="1">
      <c r="B137" s="30"/>
      <c r="C137" s="166" t="s">
        <v>234</v>
      </c>
      <c r="D137" s="166" t="s">
        <v>136</v>
      </c>
      <c r="E137" s="167" t="s">
        <v>235</v>
      </c>
      <c r="F137" s="168" t="s">
        <v>236</v>
      </c>
      <c r="G137" s="169" t="s">
        <v>163</v>
      </c>
      <c r="H137" s="170">
        <v>12</v>
      </c>
      <c r="I137" s="171"/>
      <c r="J137" s="172">
        <f t="shared" si="10"/>
        <v>0</v>
      </c>
      <c r="K137" s="168" t="s">
        <v>1</v>
      </c>
      <c r="L137" s="34"/>
      <c r="M137" s="173" t="s">
        <v>1</v>
      </c>
      <c r="N137" s="174" t="s">
        <v>43</v>
      </c>
      <c r="O137" s="56"/>
      <c r="P137" s="175">
        <f t="shared" si="11"/>
        <v>0</v>
      </c>
      <c r="Q137" s="175">
        <v>1E-3</v>
      </c>
      <c r="R137" s="175">
        <f t="shared" si="12"/>
        <v>1.2E-2</v>
      </c>
      <c r="S137" s="175">
        <v>0</v>
      </c>
      <c r="T137" s="176">
        <f t="shared" si="13"/>
        <v>0</v>
      </c>
      <c r="AR137" s="13" t="s">
        <v>201</v>
      </c>
      <c r="AT137" s="13" t="s">
        <v>136</v>
      </c>
      <c r="AU137" s="13" t="s">
        <v>78</v>
      </c>
      <c r="AY137" s="13" t="s">
        <v>131</v>
      </c>
      <c r="BE137" s="177">
        <f t="shared" si="14"/>
        <v>0</v>
      </c>
      <c r="BF137" s="177">
        <f t="shared" si="15"/>
        <v>0</v>
      </c>
      <c r="BG137" s="177">
        <f t="shared" si="16"/>
        <v>0</v>
      </c>
      <c r="BH137" s="177">
        <f t="shared" si="17"/>
        <v>0</v>
      </c>
      <c r="BI137" s="177">
        <f t="shared" si="18"/>
        <v>0</v>
      </c>
      <c r="BJ137" s="13" t="s">
        <v>21</v>
      </c>
      <c r="BK137" s="177">
        <f t="shared" si="19"/>
        <v>0</v>
      </c>
      <c r="BL137" s="13" t="s">
        <v>201</v>
      </c>
      <c r="BM137" s="13" t="s">
        <v>237</v>
      </c>
    </row>
    <row r="138" spans="2:65" s="1" customFormat="1" ht="14.4" customHeight="1">
      <c r="B138" s="30"/>
      <c r="C138" s="166" t="s">
        <v>7</v>
      </c>
      <c r="D138" s="166" t="s">
        <v>136</v>
      </c>
      <c r="E138" s="167" t="s">
        <v>238</v>
      </c>
      <c r="F138" s="168" t="s">
        <v>239</v>
      </c>
      <c r="G138" s="169" t="s">
        <v>139</v>
      </c>
      <c r="H138" s="170">
        <v>3</v>
      </c>
      <c r="I138" s="171"/>
      <c r="J138" s="172">
        <f t="shared" si="10"/>
        <v>0</v>
      </c>
      <c r="K138" s="168" t="s">
        <v>1</v>
      </c>
      <c r="L138" s="34"/>
      <c r="M138" s="173" t="s">
        <v>1</v>
      </c>
      <c r="N138" s="174" t="s">
        <v>43</v>
      </c>
      <c r="O138" s="56"/>
      <c r="P138" s="175">
        <f t="shared" si="11"/>
        <v>0</v>
      </c>
      <c r="Q138" s="175">
        <v>0</v>
      </c>
      <c r="R138" s="175">
        <f t="shared" si="12"/>
        <v>0</v>
      </c>
      <c r="S138" s="175">
        <v>0</v>
      </c>
      <c r="T138" s="176">
        <f t="shared" si="13"/>
        <v>0</v>
      </c>
      <c r="AR138" s="13" t="s">
        <v>201</v>
      </c>
      <c r="AT138" s="13" t="s">
        <v>136</v>
      </c>
      <c r="AU138" s="13" t="s">
        <v>78</v>
      </c>
      <c r="AY138" s="13" t="s">
        <v>131</v>
      </c>
      <c r="BE138" s="177">
        <f t="shared" si="14"/>
        <v>0</v>
      </c>
      <c r="BF138" s="177">
        <f t="shared" si="15"/>
        <v>0</v>
      </c>
      <c r="BG138" s="177">
        <f t="shared" si="16"/>
        <v>0</v>
      </c>
      <c r="BH138" s="177">
        <f t="shared" si="17"/>
        <v>0</v>
      </c>
      <c r="BI138" s="177">
        <f t="shared" si="18"/>
        <v>0</v>
      </c>
      <c r="BJ138" s="13" t="s">
        <v>21</v>
      </c>
      <c r="BK138" s="177">
        <f t="shared" si="19"/>
        <v>0</v>
      </c>
      <c r="BL138" s="13" t="s">
        <v>201</v>
      </c>
      <c r="BM138" s="13" t="s">
        <v>240</v>
      </c>
    </row>
    <row r="139" spans="2:65" s="1" customFormat="1" ht="14.4" customHeight="1">
      <c r="B139" s="30"/>
      <c r="C139" s="166" t="s">
        <v>241</v>
      </c>
      <c r="D139" s="166" t="s">
        <v>136</v>
      </c>
      <c r="E139" s="167" t="s">
        <v>242</v>
      </c>
      <c r="F139" s="168" t="s">
        <v>243</v>
      </c>
      <c r="G139" s="169" t="s">
        <v>139</v>
      </c>
      <c r="H139" s="170">
        <v>2</v>
      </c>
      <c r="I139" s="171"/>
      <c r="J139" s="172">
        <f t="shared" si="10"/>
        <v>0</v>
      </c>
      <c r="K139" s="168" t="s">
        <v>1</v>
      </c>
      <c r="L139" s="34"/>
      <c r="M139" s="173" t="s">
        <v>1</v>
      </c>
      <c r="N139" s="174" t="s">
        <v>43</v>
      </c>
      <c r="O139" s="56"/>
      <c r="P139" s="175">
        <f t="shared" si="11"/>
        <v>0</v>
      </c>
      <c r="Q139" s="175">
        <v>2.0500000000000002E-3</v>
      </c>
      <c r="R139" s="175">
        <f t="shared" si="12"/>
        <v>4.1000000000000003E-3</v>
      </c>
      <c r="S139" s="175">
        <v>0</v>
      </c>
      <c r="T139" s="176">
        <f t="shared" si="13"/>
        <v>0</v>
      </c>
      <c r="AR139" s="13" t="s">
        <v>201</v>
      </c>
      <c r="AT139" s="13" t="s">
        <v>136</v>
      </c>
      <c r="AU139" s="13" t="s">
        <v>78</v>
      </c>
      <c r="AY139" s="13" t="s">
        <v>131</v>
      </c>
      <c r="BE139" s="177">
        <f t="shared" si="14"/>
        <v>0</v>
      </c>
      <c r="BF139" s="177">
        <f t="shared" si="15"/>
        <v>0</v>
      </c>
      <c r="BG139" s="177">
        <f t="shared" si="16"/>
        <v>0</v>
      </c>
      <c r="BH139" s="177">
        <f t="shared" si="17"/>
        <v>0</v>
      </c>
      <c r="BI139" s="177">
        <f t="shared" si="18"/>
        <v>0</v>
      </c>
      <c r="BJ139" s="13" t="s">
        <v>21</v>
      </c>
      <c r="BK139" s="177">
        <f t="shared" si="19"/>
        <v>0</v>
      </c>
      <c r="BL139" s="13" t="s">
        <v>201</v>
      </c>
      <c r="BM139" s="13" t="s">
        <v>244</v>
      </c>
    </row>
    <row r="140" spans="2:65" s="1" customFormat="1" ht="14.4" customHeight="1">
      <c r="B140" s="30"/>
      <c r="C140" s="166" t="s">
        <v>245</v>
      </c>
      <c r="D140" s="166" t="s">
        <v>136</v>
      </c>
      <c r="E140" s="167" t="s">
        <v>246</v>
      </c>
      <c r="F140" s="168" t="s">
        <v>247</v>
      </c>
      <c r="G140" s="169" t="s">
        <v>163</v>
      </c>
      <c r="H140" s="170">
        <v>21</v>
      </c>
      <c r="I140" s="171"/>
      <c r="J140" s="172">
        <f t="shared" si="10"/>
        <v>0</v>
      </c>
      <c r="K140" s="168" t="s">
        <v>1</v>
      </c>
      <c r="L140" s="34"/>
      <c r="M140" s="173" t="s">
        <v>1</v>
      </c>
      <c r="N140" s="174" t="s">
        <v>43</v>
      </c>
      <c r="O140" s="56"/>
      <c r="P140" s="175">
        <f t="shared" si="11"/>
        <v>0</v>
      </c>
      <c r="Q140" s="175">
        <v>0</v>
      </c>
      <c r="R140" s="175">
        <f t="shared" si="12"/>
        <v>0</v>
      </c>
      <c r="S140" s="175">
        <v>0</v>
      </c>
      <c r="T140" s="176">
        <f t="shared" si="13"/>
        <v>0</v>
      </c>
      <c r="AR140" s="13" t="s">
        <v>201</v>
      </c>
      <c r="AT140" s="13" t="s">
        <v>136</v>
      </c>
      <c r="AU140" s="13" t="s">
        <v>78</v>
      </c>
      <c r="AY140" s="13" t="s">
        <v>131</v>
      </c>
      <c r="BE140" s="177">
        <f t="shared" si="14"/>
        <v>0</v>
      </c>
      <c r="BF140" s="177">
        <f t="shared" si="15"/>
        <v>0</v>
      </c>
      <c r="BG140" s="177">
        <f t="shared" si="16"/>
        <v>0</v>
      </c>
      <c r="BH140" s="177">
        <f t="shared" si="17"/>
        <v>0</v>
      </c>
      <c r="BI140" s="177">
        <f t="shared" si="18"/>
        <v>0</v>
      </c>
      <c r="BJ140" s="13" t="s">
        <v>21</v>
      </c>
      <c r="BK140" s="177">
        <f t="shared" si="19"/>
        <v>0</v>
      </c>
      <c r="BL140" s="13" t="s">
        <v>201</v>
      </c>
      <c r="BM140" s="13" t="s">
        <v>248</v>
      </c>
    </row>
    <row r="141" spans="2:65" s="1" customFormat="1" ht="14.4" customHeight="1">
      <c r="B141" s="30"/>
      <c r="C141" s="166" t="s">
        <v>249</v>
      </c>
      <c r="D141" s="166" t="s">
        <v>136</v>
      </c>
      <c r="E141" s="167" t="s">
        <v>250</v>
      </c>
      <c r="F141" s="168" t="s">
        <v>251</v>
      </c>
      <c r="G141" s="169" t="s">
        <v>177</v>
      </c>
      <c r="H141" s="170">
        <v>2.4E-2</v>
      </c>
      <c r="I141" s="171"/>
      <c r="J141" s="172">
        <f t="shared" si="10"/>
        <v>0</v>
      </c>
      <c r="K141" s="168" t="s">
        <v>1</v>
      </c>
      <c r="L141" s="34"/>
      <c r="M141" s="173" t="s">
        <v>1</v>
      </c>
      <c r="N141" s="174" t="s">
        <v>43</v>
      </c>
      <c r="O141" s="56"/>
      <c r="P141" s="175">
        <f t="shared" si="11"/>
        <v>0</v>
      </c>
      <c r="Q141" s="175">
        <v>0</v>
      </c>
      <c r="R141" s="175">
        <f t="shared" si="12"/>
        <v>0</v>
      </c>
      <c r="S141" s="175">
        <v>0</v>
      </c>
      <c r="T141" s="176">
        <f t="shared" si="13"/>
        <v>0</v>
      </c>
      <c r="AR141" s="13" t="s">
        <v>201</v>
      </c>
      <c r="AT141" s="13" t="s">
        <v>136</v>
      </c>
      <c r="AU141" s="13" t="s">
        <v>78</v>
      </c>
      <c r="AY141" s="13" t="s">
        <v>131</v>
      </c>
      <c r="BE141" s="177">
        <f t="shared" si="14"/>
        <v>0</v>
      </c>
      <c r="BF141" s="177">
        <f t="shared" si="15"/>
        <v>0</v>
      </c>
      <c r="BG141" s="177">
        <f t="shared" si="16"/>
        <v>0</v>
      </c>
      <c r="BH141" s="177">
        <f t="shared" si="17"/>
        <v>0</v>
      </c>
      <c r="BI141" s="177">
        <f t="shared" si="18"/>
        <v>0</v>
      </c>
      <c r="BJ141" s="13" t="s">
        <v>21</v>
      </c>
      <c r="BK141" s="177">
        <f t="shared" si="19"/>
        <v>0</v>
      </c>
      <c r="BL141" s="13" t="s">
        <v>201</v>
      </c>
      <c r="BM141" s="13" t="s">
        <v>252</v>
      </c>
    </row>
    <row r="142" spans="2:65" s="1" customFormat="1" ht="14.4" customHeight="1">
      <c r="B142" s="30"/>
      <c r="C142" s="166" t="s">
        <v>253</v>
      </c>
      <c r="D142" s="166" t="s">
        <v>136</v>
      </c>
      <c r="E142" s="167" t="s">
        <v>254</v>
      </c>
      <c r="F142" s="168" t="s">
        <v>255</v>
      </c>
      <c r="G142" s="169" t="s">
        <v>177</v>
      </c>
      <c r="H142" s="170">
        <v>2.4E-2</v>
      </c>
      <c r="I142" s="171"/>
      <c r="J142" s="172">
        <f t="shared" si="10"/>
        <v>0</v>
      </c>
      <c r="K142" s="168" t="s">
        <v>1</v>
      </c>
      <c r="L142" s="34"/>
      <c r="M142" s="173" t="s">
        <v>1</v>
      </c>
      <c r="N142" s="174" t="s">
        <v>43</v>
      </c>
      <c r="O142" s="56"/>
      <c r="P142" s="175">
        <f t="shared" si="11"/>
        <v>0</v>
      </c>
      <c r="Q142" s="175">
        <v>0</v>
      </c>
      <c r="R142" s="175">
        <f t="shared" si="12"/>
        <v>0</v>
      </c>
      <c r="S142" s="175">
        <v>0</v>
      </c>
      <c r="T142" s="176">
        <f t="shared" si="13"/>
        <v>0</v>
      </c>
      <c r="AR142" s="13" t="s">
        <v>201</v>
      </c>
      <c r="AT142" s="13" t="s">
        <v>136</v>
      </c>
      <c r="AU142" s="13" t="s">
        <v>78</v>
      </c>
      <c r="AY142" s="13" t="s">
        <v>131</v>
      </c>
      <c r="BE142" s="177">
        <f t="shared" si="14"/>
        <v>0</v>
      </c>
      <c r="BF142" s="177">
        <f t="shared" si="15"/>
        <v>0</v>
      </c>
      <c r="BG142" s="177">
        <f t="shared" si="16"/>
        <v>0</v>
      </c>
      <c r="BH142" s="177">
        <f t="shared" si="17"/>
        <v>0</v>
      </c>
      <c r="BI142" s="177">
        <f t="shared" si="18"/>
        <v>0</v>
      </c>
      <c r="BJ142" s="13" t="s">
        <v>21</v>
      </c>
      <c r="BK142" s="177">
        <f t="shared" si="19"/>
        <v>0</v>
      </c>
      <c r="BL142" s="13" t="s">
        <v>201</v>
      </c>
      <c r="BM142" s="13" t="s">
        <v>256</v>
      </c>
    </row>
    <row r="143" spans="2:65" s="10" customFormat="1" ht="22.8" customHeight="1">
      <c r="B143" s="150"/>
      <c r="C143" s="151"/>
      <c r="D143" s="152" t="s">
        <v>71</v>
      </c>
      <c r="E143" s="164" t="s">
        <v>257</v>
      </c>
      <c r="F143" s="164" t="s">
        <v>258</v>
      </c>
      <c r="G143" s="151"/>
      <c r="H143" s="151"/>
      <c r="I143" s="154"/>
      <c r="J143" s="165">
        <f>BK143</f>
        <v>0</v>
      </c>
      <c r="K143" s="151"/>
      <c r="L143" s="156"/>
      <c r="M143" s="157"/>
      <c r="N143" s="158"/>
      <c r="O143" s="158"/>
      <c r="P143" s="159">
        <f>SUM(P144:P166)</f>
        <v>0</v>
      </c>
      <c r="Q143" s="158"/>
      <c r="R143" s="159">
        <f>SUM(R144:R166)</f>
        <v>7.3599999999999985E-2</v>
      </c>
      <c r="S143" s="158"/>
      <c r="T143" s="160">
        <f>SUM(T144:T166)</f>
        <v>2.572E-2</v>
      </c>
      <c r="AR143" s="161" t="s">
        <v>78</v>
      </c>
      <c r="AT143" s="162" t="s">
        <v>71</v>
      </c>
      <c r="AU143" s="162" t="s">
        <v>21</v>
      </c>
      <c r="AY143" s="161" t="s">
        <v>131</v>
      </c>
      <c r="BK143" s="163">
        <f>SUM(BK144:BK166)</f>
        <v>0</v>
      </c>
    </row>
    <row r="144" spans="2:65" s="1" customFormat="1" ht="14.4" customHeight="1">
      <c r="B144" s="30"/>
      <c r="C144" s="166" t="s">
        <v>259</v>
      </c>
      <c r="D144" s="166" t="s">
        <v>136</v>
      </c>
      <c r="E144" s="167" t="s">
        <v>260</v>
      </c>
      <c r="F144" s="168" t="s">
        <v>261</v>
      </c>
      <c r="G144" s="169" t="s">
        <v>163</v>
      </c>
      <c r="H144" s="170">
        <v>4</v>
      </c>
      <c r="I144" s="171"/>
      <c r="J144" s="172">
        <f t="shared" ref="J144:J166" si="20">ROUND(I144*H144,2)</f>
        <v>0</v>
      </c>
      <c r="K144" s="168" t="s">
        <v>1</v>
      </c>
      <c r="L144" s="34"/>
      <c r="M144" s="173" t="s">
        <v>1</v>
      </c>
      <c r="N144" s="174" t="s">
        <v>43</v>
      </c>
      <c r="O144" s="56"/>
      <c r="P144" s="175">
        <f t="shared" ref="P144:P166" si="21">O144*H144</f>
        <v>0</v>
      </c>
      <c r="Q144" s="175">
        <v>0</v>
      </c>
      <c r="R144" s="175">
        <f t="shared" ref="R144:R166" si="22">Q144*H144</f>
        <v>0</v>
      </c>
      <c r="S144" s="175">
        <v>4.9699999999999996E-3</v>
      </c>
      <c r="T144" s="176">
        <f t="shared" ref="T144:T166" si="23">S144*H144</f>
        <v>1.9879999999999998E-2</v>
      </c>
      <c r="AR144" s="13" t="s">
        <v>201</v>
      </c>
      <c r="AT144" s="13" t="s">
        <v>136</v>
      </c>
      <c r="AU144" s="13" t="s">
        <v>78</v>
      </c>
      <c r="AY144" s="13" t="s">
        <v>131</v>
      </c>
      <c r="BE144" s="177">
        <f t="shared" ref="BE144:BE166" si="24">IF(N144="základní",J144,0)</f>
        <v>0</v>
      </c>
      <c r="BF144" s="177">
        <f t="shared" ref="BF144:BF166" si="25">IF(N144="snížená",J144,0)</f>
        <v>0</v>
      </c>
      <c r="BG144" s="177">
        <f t="shared" ref="BG144:BG166" si="26">IF(N144="zákl. přenesená",J144,0)</f>
        <v>0</v>
      </c>
      <c r="BH144" s="177">
        <f t="shared" ref="BH144:BH166" si="27">IF(N144="sníž. přenesená",J144,0)</f>
        <v>0</v>
      </c>
      <c r="BI144" s="177">
        <f t="shared" ref="BI144:BI166" si="28">IF(N144="nulová",J144,0)</f>
        <v>0</v>
      </c>
      <c r="BJ144" s="13" t="s">
        <v>21</v>
      </c>
      <c r="BK144" s="177">
        <f t="shared" ref="BK144:BK166" si="29">ROUND(I144*H144,2)</f>
        <v>0</v>
      </c>
      <c r="BL144" s="13" t="s">
        <v>201</v>
      </c>
      <c r="BM144" s="13" t="s">
        <v>262</v>
      </c>
    </row>
    <row r="145" spans="2:65" s="1" customFormat="1" ht="14.4" customHeight="1">
      <c r="B145" s="30"/>
      <c r="C145" s="166" t="s">
        <v>263</v>
      </c>
      <c r="D145" s="166" t="s">
        <v>136</v>
      </c>
      <c r="E145" s="167" t="s">
        <v>264</v>
      </c>
      <c r="F145" s="168" t="s">
        <v>265</v>
      </c>
      <c r="G145" s="169" t="s">
        <v>163</v>
      </c>
      <c r="H145" s="170">
        <v>1</v>
      </c>
      <c r="I145" s="171"/>
      <c r="J145" s="172">
        <f t="shared" si="20"/>
        <v>0</v>
      </c>
      <c r="K145" s="168" t="s">
        <v>1</v>
      </c>
      <c r="L145" s="34"/>
      <c r="M145" s="173" t="s">
        <v>1</v>
      </c>
      <c r="N145" s="174" t="s">
        <v>43</v>
      </c>
      <c r="O145" s="56"/>
      <c r="P145" s="175">
        <f t="shared" si="21"/>
        <v>0</v>
      </c>
      <c r="Q145" s="175">
        <v>4.3099999999999996E-3</v>
      </c>
      <c r="R145" s="175">
        <f t="shared" si="22"/>
        <v>4.3099999999999996E-3</v>
      </c>
      <c r="S145" s="175">
        <v>0</v>
      </c>
      <c r="T145" s="176">
        <f t="shared" si="23"/>
        <v>0</v>
      </c>
      <c r="AR145" s="13" t="s">
        <v>201</v>
      </c>
      <c r="AT145" s="13" t="s">
        <v>136</v>
      </c>
      <c r="AU145" s="13" t="s">
        <v>78</v>
      </c>
      <c r="AY145" s="13" t="s">
        <v>131</v>
      </c>
      <c r="BE145" s="177">
        <f t="shared" si="24"/>
        <v>0</v>
      </c>
      <c r="BF145" s="177">
        <f t="shared" si="25"/>
        <v>0</v>
      </c>
      <c r="BG145" s="177">
        <f t="shared" si="26"/>
        <v>0</v>
      </c>
      <c r="BH145" s="177">
        <f t="shared" si="27"/>
        <v>0</v>
      </c>
      <c r="BI145" s="177">
        <f t="shared" si="28"/>
        <v>0</v>
      </c>
      <c r="BJ145" s="13" t="s">
        <v>21</v>
      </c>
      <c r="BK145" s="177">
        <f t="shared" si="29"/>
        <v>0</v>
      </c>
      <c r="BL145" s="13" t="s">
        <v>201</v>
      </c>
      <c r="BM145" s="13" t="s">
        <v>266</v>
      </c>
    </row>
    <row r="146" spans="2:65" s="1" customFormat="1" ht="14.4" customHeight="1">
      <c r="B146" s="30"/>
      <c r="C146" s="166" t="s">
        <v>267</v>
      </c>
      <c r="D146" s="166" t="s">
        <v>136</v>
      </c>
      <c r="E146" s="167" t="s">
        <v>268</v>
      </c>
      <c r="F146" s="168" t="s">
        <v>269</v>
      </c>
      <c r="G146" s="169" t="s">
        <v>163</v>
      </c>
      <c r="H146" s="170">
        <v>4</v>
      </c>
      <c r="I146" s="171"/>
      <c r="J146" s="172">
        <f t="shared" si="20"/>
        <v>0</v>
      </c>
      <c r="K146" s="168" t="s">
        <v>1</v>
      </c>
      <c r="L146" s="34"/>
      <c r="M146" s="173" t="s">
        <v>1</v>
      </c>
      <c r="N146" s="174" t="s">
        <v>43</v>
      </c>
      <c r="O146" s="56"/>
      <c r="P146" s="175">
        <f t="shared" si="21"/>
        <v>0</v>
      </c>
      <c r="Q146" s="175">
        <v>1.4290000000000001E-2</v>
      </c>
      <c r="R146" s="175">
        <f t="shared" si="22"/>
        <v>5.7160000000000002E-2</v>
      </c>
      <c r="S146" s="175">
        <v>0</v>
      </c>
      <c r="T146" s="176">
        <f t="shared" si="23"/>
        <v>0</v>
      </c>
      <c r="AR146" s="13" t="s">
        <v>201</v>
      </c>
      <c r="AT146" s="13" t="s">
        <v>136</v>
      </c>
      <c r="AU146" s="13" t="s">
        <v>78</v>
      </c>
      <c r="AY146" s="13" t="s">
        <v>131</v>
      </c>
      <c r="BE146" s="177">
        <f t="shared" si="24"/>
        <v>0</v>
      </c>
      <c r="BF146" s="177">
        <f t="shared" si="25"/>
        <v>0</v>
      </c>
      <c r="BG146" s="177">
        <f t="shared" si="26"/>
        <v>0</v>
      </c>
      <c r="BH146" s="177">
        <f t="shared" si="27"/>
        <v>0</v>
      </c>
      <c r="BI146" s="177">
        <f t="shared" si="28"/>
        <v>0</v>
      </c>
      <c r="BJ146" s="13" t="s">
        <v>21</v>
      </c>
      <c r="BK146" s="177">
        <f t="shared" si="29"/>
        <v>0</v>
      </c>
      <c r="BL146" s="13" t="s">
        <v>201</v>
      </c>
      <c r="BM146" s="13" t="s">
        <v>270</v>
      </c>
    </row>
    <row r="147" spans="2:65" s="1" customFormat="1" ht="14.4" customHeight="1">
      <c r="B147" s="30"/>
      <c r="C147" s="166" t="s">
        <v>271</v>
      </c>
      <c r="D147" s="166" t="s">
        <v>136</v>
      </c>
      <c r="E147" s="167" t="s">
        <v>272</v>
      </c>
      <c r="F147" s="168" t="s">
        <v>273</v>
      </c>
      <c r="G147" s="169" t="s">
        <v>139</v>
      </c>
      <c r="H147" s="170">
        <v>4</v>
      </c>
      <c r="I147" s="171"/>
      <c r="J147" s="172">
        <f t="shared" si="20"/>
        <v>0</v>
      </c>
      <c r="K147" s="168" t="s">
        <v>1</v>
      </c>
      <c r="L147" s="34"/>
      <c r="M147" s="173" t="s">
        <v>1</v>
      </c>
      <c r="N147" s="174" t="s">
        <v>43</v>
      </c>
      <c r="O147" s="56"/>
      <c r="P147" s="175">
        <f t="shared" si="21"/>
        <v>0</v>
      </c>
      <c r="Q147" s="175">
        <v>1.2999999999999999E-4</v>
      </c>
      <c r="R147" s="175">
        <f t="shared" si="22"/>
        <v>5.1999999999999995E-4</v>
      </c>
      <c r="S147" s="175">
        <v>0</v>
      </c>
      <c r="T147" s="176">
        <f t="shared" si="23"/>
        <v>0</v>
      </c>
      <c r="AR147" s="13" t="s">
        <v>201</v>
      </c>
      <c r="AT147" s="13" t="s">
        <v>136</v>
      </c>
      <c r="AU147" s="13" t="s">
        <v>78</v>
      </c>
      <c r="AY147" s="13" t="s">
        <v>131</v>
      </c>
      <c r="BE147" s="177">
        <f t="shared" si="24"/>
        <v>0</v>
      </c>
      <c r="BF147" s="177">
        <f t="shared" si="25"/>
        <v>0</v>
      </c>
      <c r="BG147" s="177">
        <f t="shared" si="26"/>
        <v>0</v>
      </c>
      <c r="BH147" s="177">
        <f t="shared" si="27"/>
        <v>0</v>
      </c>
      <c r="BI147" s="177">
        <f t="shared" si="28"/>
        <v>0</v>
      </c>
      <c r="BJ147" s="13" t="s">
        <v>21</v>
      </c>
      <c r="BK147" s="177">
        <f t="shared" si="29"/>
        <v>0</v>
      </c>
      <c r="BL147" s="13" t="s">
        <v>201</v>
      </c>
      <c r="BM147" s="13" t="s">
        <v>274</v>
      </c>
    </row>
    <row r="148" spans="2:65" s="1" customFormat="1" ht="14.4" customHeight="1">
      <c r="B148" s="30"/>
      <c r="C148" s="166" t="s">
        <v>275</v>
      </c>
      <c r="D148" s="166" t="s">
        <v>136</v>
      </c>
      <c r="E148" s="167" t="s">
        <v>276</v>
      </c>
      <c r="F148" s="168" t="s">
        <v>277</v>
      </c>
      <c r="G148" s="169" t="s">
        <v>163</v>
      </c>
      <c r="H148" s="170">
        <v>1</v>
      </c>
      <c r="I148" s="171"/>
      <c r="J148" s="172">
        <f t="shared" si="20"/>
        <v>0</v>
      </c>
      <c r="K148" s="168" t="s">
        <v>1</v>
      </c>
      <c r="L148" s="34"/>
      <c r="M148" s="173" t="s">
        <v>1</v>
      </c>
      <c r="N148" s="174" t="s">
        <v>43</v>
      </c>
      <c r="O148" s="56"/>
      <c r="P148" s="175">
        <f t="shared" si="21"/>
        <v>0</v>
      </c>
      <c r="Q148" s="175">
        <v>3.0000000000000001E-5</v>
      </c>
      <c r="R148" s="175">
        <f t="shared" si="22"/>
        <v>3.0000000000000001E-5</v>
      </c>
      <c r="S148" s="175">
        <v>0</v>
      </c>
      <c r="T148" s="176">
        <f t="shared" si="23"/>
        <v>0</v>
      </c>
      <c r="AR148" s="13" t="s">
        <v>201</v>
      </c>
      <c r="AT148" s="13" t="s">
        <v>136</v>
      </c>
      <c r="AU148" s="13" t="s">
        <v>78</v>
      </c>
      <c r="AY148" s="13" t="s">
        <v>131</v>
      </c>
      <c r="BE148" s="177">
        <f t="shared" si="24"/>
        <v>0</v>
      </c>
      <c r="BF148" s="177">
        <f t="shared" si="25"/>
        <v>0</v>
      </c>
      <c r="BG148" s="177">
        <f t="shared" si="26"/>
        <v>0</v>
      </c>
      <c r="BH148" s="177">
        <f t="shared" si="27"/>
        <v>0</v>
      </c>
      <c r="BI148" s="177">
        <f t="shared" si="28"/>
        <v>0</v>
      </c>
      <c r="BJ148" s="13" t="s">
        <v>21</v>
      </c>
      <c r="BK148" s="177">
        <f t="shared" si="29"/>
        <v>0</v>
      </c>
      <c r="BL148" s="13" t="s">
        <v>201</v>
      </c>
      <c r="BM148" s="13" t="s">
        <v>278</v>
      </c>
    </row>
    <row r="149" spans="2:65" s="1" customFormat="1" ht="14.4" customHeight="1">
      <c r="B149" s="30"/>
      <c r="C149" s="166" t="s">
        <v>134</v>
      </c>
      <c r="D149" s="166" t="s">
        <v>136</v>
      </c>
      <c r="E149" s="167" t="s">
        <v>279</v>
      </c>
      <c r="F149" s="168" t="s">
        <v>280</v>
      </c>
      <c r="G149" s="169" t="s">
        <v>163</v>
      </c>
      <c r="H149" s="170">
        <v>4</v>
      </c>
      <c r="I149" s="171"/>
      <c r="J149" s="172">
        <f t="shared" si="20"/>
        <v>0</v>
      </c>
      <c r="K149" s="168" t="s">
        <v>1</v>
      </c>
      <c r="L149" s="34"/>
      <c r="M149" s="173" t="s">
        <v>1</v>
      </c>
      <c r="N149" s="174" t="s">
        <v>43</v>
      </c>
      <c r="O149" s="56"/>
      <c r="P149" s="175">
        <f t="shared" si="21"/>
        <v>0</v>
      </c>
      <c r="Q149" s="175">
        <v>5.0000000000000002E-5</v>
      </c>
      <c r="R149" s="175">
        <f t="shared" si="22"/>
        <v>2.0000000000000001E-4</v>
      </c>
      <c r="S149" s="175">
        <v>0</v>
      </c>
      <c r="T149" s="176">
        <f t="shared" si="23"/>
        <v>0</v>
      </c>
      <c r="AR149" s="13" t="s">
        <v>201</v>
      </c>
      <c r="AT149" s="13" t="s">
        <v>136</v>
      </c>
      <c r="AU149" s="13" t="s">
        <v>78</v>
      </c>
      <c r="AY149" s="13" t="s">
        <v>131</v>
      </c>
      <c r="BE149" s="177">
        <f t="shared" si="24"/>
        <v>0</v>
      </c>
      <c r="BF149" s="177">
        <f t="shared" si="25"/>
        <v>0</v>
      </c>
      <c r="BG149" s="177">
        <f t="shared" si="26"/>
        <v>0</v>
      </c>
      <c r="BH149" s="177">
        <f t="shared" si="27"/>
        <v>0</v>
      </c>
      <c r="BI149" s="177">
        <f t="shared" si="28"/>
        <v>0</v>
      </c>
      <c r="BJ149" s="13" t="s">
        <v>21</v>
      </c>
      <c r="BK149" s="177">
        <f t="shared" si="29"/>
        <v>0</v>
      </c>
      <c r="BL149" s="13" t="s">
        <v>201</v>
      </c>
      <c r="BM149" s="13" t="s">
        <v>281</v>
      </c>
    </row>
    <row r="150" spans="2:65" s="1" customFormat="1" ht="14.4" customHeight="1">
      <c r="B150" s="30"/>
      <c r="C150" s="166" t="s">
        <v>207</v>
      </c>
      <c r="D150" s="166" t="s">
        <v>136</v>
      </c>
      <c r="E150" s="167" t="s">
        <v>282</v>
      </c>
      <c r="F150" s="168" t="s">
        <v>283</v>
      </c>
      <c r="G150" s="169" t="s">
        <v>163</v>
      </c>
      <c r="H150" s="170">
        <v>4</v>
      </c>
      <c r="I150" s="171"/>
      <c r="J150" s="172">
        <f t="shared" si="20"/>
        <v>0</v>
      </c>
      <c r="K150" s="168" t="s">
        <v>1</v>
      </c>
      <c r="L150" s="34"/>
      <c r="M150" s="173" t="s">
        <v>1</v>
      </c>
      <c r="N150" s="174" t="s">
        <v>43</v>
      </c>
      <c r="O150" s="56"/>
      <c r="P150" s="175">
        <f t="shared" si="21"/>
        <v>0</v>
      </c>
      <c r="Q150" s="175">
        <v>0</v>
      </c>
      <c r="R150" s="175">
        <f t="shared" si="22"/>
        <v>0</v>
      </c>
      <c r="S150" s="175">
        <v>2.3000000000000001E-4</v>
      </c>
      <c r="T150" s="176">
        <f t="shared" si="23"/>
        <v>9.2000000000000003E-4</v>
      </c>
      <c r="AR150" s="13" t="s">
        <v>201</v>
      </c>
      <c r="AT150" s="13" t="s">
        <v>136</v>
      </c>
      <c r="AU150" s="13" t="s">
        <v>78</v>
      </c>
      <c r="AY150" s="13" t="s">
        <v>131</v>
      </c>
      <c r="BE150" s="177">
        <f t="shared" si="24"/>
        <v>0</v>
      </c>
      <c r="BF150" s="177">
        <f t="shared" si="25"/>
        <v>0</v>
      </c>
      <c r="BG150" s="177">
        <f t="shared" si="26"/>
        <v>0</v>
      </c>
      <c r="BH150" s="177">
        <f t="shared" si="27"/>
        <v>0</v>
      </c>
      <c r="BI150" s="177">
        <f t="shared" si="28"/>
        <v>0</v>
      </c>
      <c r="BJ150" s="13" t="s">
        <v>21</v>
      </c>
      <c r="BK150" s="177">
        <f t="shared" si="29"/>
        <v>0</v>
      </c>
      <c r="BL150" s="13" t="s">
        <v>201</v>
      </c>
      <c r="BM150" s="13" t="s">
        <v>284</v>
      </c>
    </row>
    <row r="151" spans="2:65" s="1" customFormat="1" ht="14.4" customHeight="1">
      <c r="B151" s="30"/>
      <c r="C151" s="166" t="s">
        <v>285</v>
      </c>
      <c r="D151" s="166" t="s">
        <v>136</v>
      </c>
      <c r="E151" s="167" t="s">
        <v>286</v>
      </c>
      <c r="F151" s="168" t="s">
        <v>287</v>
      </c>
      <c r="G151" s="169" t="s">
        <v>163</v>
      </c>
      <c r="H151" s="170">
        <v>4</v>
      </c>
      <c r="I151" s="171"/>
      <c r="J151" s="172">
        <f t="shared" si="20"/>
        <v>0</v>
      </c>
      <c r="K151" s="168" t="s">
        <v>1</v>
      </c>
      <c r="L151" s="34"/>
      <c r="M151" s="173" t="s">
        <v>1</v>
      </c>
      <c r="N151" s="174" t="s">
        <v>43</v>
      </c>
      <c r="O151" s="56"/>
      <c r="P151" s="175">
        <f t="shared" si="21"/>
        <v>0</v>
      </c>
      <c r="Q151" s="175">
        <v>2.9E-4</v>
      </c>
      <c r="R151" s="175">
        <f t="shared" si="22"/>
        <v>1.16E-3</v>
      </c>
      <c r="S151" s="175">
        <v>0</v>
      </c>
      <c r="T151" s="176">
        <f t="shared" si="23"/>
        <v>0</v>
      </c>
      <c r="AR151" s="13" t="s">
        <v>201</v>
      </c>
      <c r="AT151" s="13" t="s">
        <v>136</v>
      </c>
      <c r="AU151" s="13" t="s">
        <v>78</v>
      </c>
      <c r="AY151" s="13" t="s">
        <v>131</v>
      </c>
      <c r="BE151" s="177">
        <f t="shared" si="24"/>
        <v>0</v>
      </c>
      <c r="BF151" s="177">
        <f t="shared" si="25"/>
        <v>0</v>
      </c>
      <c r="BG151" s="177">
        <f t="shared" si="26"/>
        <v>0</v>
      </c>
      <c r="BH151" s="177">
        <f t="shared" si="27"/>
        <v>0</v>
      </c>
      <c r="BI151" s="177">
        <f t="shared" si="28"/>
        <v>0</v>
      </c>
      <c r="BJ151" s="13" t="s">
        <v>21</v>
      </c>
      <c r="BK151" s="177">
        <f t="shared" si="29"/>
        <v>0</v>
      </c>
      <c r="BL151" s="13" t="s">
        <v>201</v>
      </c>
      <c r="BM151" s="13" t="s">
        <v>288</v>
      </c>
    </row>
    <row r="152" spans="2:65" s="1" customFormat="1" ht="14.4" customHeight="1">
      <c r="B152" s="30"/>
      <c r="C152" s="166" t="s">
        <v>289</v>
      </c>
      <c r="D152" s="166" t="s">
        <v>136</v>
      </c>
      <c r="E152" s="167" t="s">
        <v>290</v>
      </c>
      <c r="F152" s="168" t="s">
        <v>291</v>
      </c>
      <c r="G152" s="169" t="s">
        <v>139</v>
      </c>
      <c r="H152" s="170">
        <v>5</v>
      </c>
      <c r="I152" s="171"/>
      <c r="J152" s="172">
        <f t="shared" si="20"/>
        <v>0</v>
      </c>
      <c r="K152" s="168" t="s">
        <v>1</v>
      </c>
      <c r="L152" s="34"/>
      <c r="M152" s="173" t="s">
        <v>1</v>
      </c>
      <c r="N152" s="174" t="s">
        <v>43</v>
      </c>
      <c r="O152" s="56"/>
      <c r="P152" s="175">
        <f t="shared" si="21"/>
        <v>0</v>
      </c>
      <c r="Q152" s="175">
        <v>6.0000000000000002E-5</v>
      </c>
      <c r="R152" s="175">
        <f t="shared" si="22"/>
        <v>3.0000000000000003E-4</v>
      </c>
      <c r="S152" s="175">
        <v>0</v>
      </c>
      <c r="T152" s="176">
        <f t="shared" si="23"/>
        <v>0</v>
      </c>
      <c r="AR152" s="13" t="s">
        <v>201</v>
      </c>
      <c r="AT152" s="13" t="s">
        <v>136</v>
      </c>
      <c r="AU152" s="13" t="s">
        <v>78</v>
      </c>
      <c r="AY152" s="13" t="s">
        <v>131</v>
      </c>
      <c r="BE152" s="177">
        <f t="shared" si="24"/>
        <v>0</v>
      </c>
      <c r="BF152" s="177">
        <f t="shared" si="25"/>
        <v>0</v>
      </c>
      <c r="BG152" s="177">
        <f t="shared" si="26"/>
        <v>0</v>
      </c>
      <c r="BH152" s="177">
        <f t="shared" si="27"/>
        <v>0</v>
      </c>
      <c r="BI152" s="177">
        <f t="shared" si="28"/>
        <v>0</v>
      </c>
      <c r="BJ152" s="13" t="s">
        <v>21</v>
      </c>
      <c r="BK152" s="177">
        <f t="shared" si="29"/>
        <v>0</v>
      </c>
      <c r="BL152" s="13" t="s">
        <v>201</v>
      </c>
      <c r="BM152" s="13" t="s">
        <v>292</v>
      </c>
    </row>
    <row r="153" spans="2:65" s="1" customFormat="1" ht="14.4" customHeight="1">
      <c r="B153" s="30"/>
      <c r="C153" s="166" t="s">
        <v>293</v>
      </c>
      <c r="D153" s="166" t="s">
        <v>136</v>
      </c>
      <c r="E153" s="167" t="s">
        <v>294</v>
      </c>
      <c r="F153" s="168" t="s">
        <v>295</v>
      </c>
      <c r="G153" s="169" t="s">
        <v>139</v>
      </c>
      <c r="H153" s="170">
        <v>3</v>
      </c>
      <c r="I153" s="171"/>
      <c r="J153" s="172">
        <f t="shared" si="20"/>
        <v>0</v>
      </c>
      <c r="K153" s="168" t="s">
        <v>1</v>
      </c>
      <c r="L153" s="34"/>
      <c r="M153" s="173" t="s">
        <v>1</v>
      </c>
      <c r="N153" s="174" t="s">
        <v>43</v>
      </c>
      <c r="O153" s="56"/>
      <c r="P153" s="175">
        <f t="shared" si="21"/>
        <v>0</v>
      </c>
      <c r="Q153" s="175">
        <v>1.8000000000000001E-4</v>
      </c>
      <c r="R153" s="175">
        <f t="shared" si="22"/>
        <v>5.4000000000000001E-4</v>
      </c>
      <c r="S153" s="175">
        <v>0</v>
      </c>
      <c r="T153" s="176">
        <f t="shared" si="23"/>
        <v>0</v>
      </c>
      <c r="AR153" s="13" t="s">
        <v>201</v>
      </c>
      <c r="AT153" s="13" t="s">
        <v>136</v>
      </c>
      <c r="AU153" s="13" t="s">
        <v>78</v>
      </c>
      <c r="AY153" s="13" t="s">
        <v>131</v>
      </c>
      <c r="BE153" s="177">
        <f t="shared" si="24"/>
        <v>0</v>
      </c>
      <c r="BF153" s="177">
        <f t="shared" si="25"/>
        <v>0</v>
      </c>
      <c r="BG153" s="177">
        <f t="shared" si="26"/>
        <v>0</v>
      </c>
      <c r="BH153" s="177">
        <f t="shared" si="27"/>
        <v>0</v>
      </c>
      <c r="BI153" s="177">
        <f t="shared" si="28"/>
        <v>0</v>
      </c>
      <c r="BJ153" s="13" t="s">
        <v>21</v>
      </c>
      <c r="BK153" s="177">
        <f t="shared" si="29"/>
        <v>0</v>
      </c>
      <c r="BL153" s="13" t="s">
        <v>201</v>
      </c>
      <c r="BM153" s="13" t="s">
        <v>296</v>
      </c>
    </row>
    <row r="154" spans="2:65" s="1" customFormat="1" ht="14.4" customHeight="1">
      <c r="B154" s="30"/>
      <c r="C154" s="166" t="s">
        <v>297</v>
      </c>
      <c r="D154" s="166" t="s">
        <v>136</v>
      </c>
      <c r="E154" s="167" t="s">
        <v>298</v>
      </c>
      <c r="F154" s="168" t="s">
        <v>299</v>
      </c>
      <c r="G154" s="169" t="s">
        <v>139</v>
      </c>
      <c r="H154" s="170">
        <v>4</v>
      </c>
      <c r="I154" s="171"/>
      <c r="J154" s="172">
        <f t="shared" si="20"/>
        <v>0</v>
      </c>
      <c r="K154" s="168" t="s">
        <v>1</v>
      </c>
      <c r="L154" s="34"/>
      <c r="M154" s="173" t="s">
        <v>1</v>
      </c>
      <c r="N154" s="174" t="s">
        <v>43</v>
      </c>
      <c r="O154" s="56"/>
      <c r="P154" s="175">
        <f t="shared" si="21"/>
        <v>0</v>
      </c>
      <c r="Q154" s="175">
        <v>2.9999999999999997E-4</v>
      </c>
      <c r="R154" s="175">
        <f t="shared" si="22"/>
        <v>1.1999999999999999E-3</v>
      </c>
      <c r="S154" s="175">
        <v>0</v>
      </c>
      <c r="T154" s="176">
        <f t="shared" si="23"/>
        <v>0</v>
      </c>
      <c r="AR154" s="13" t="s">
        <v>201</v>
      </c>
      <c r="AT154" s="13" t="s">
        <v>136</v>
      </c>
      <c r="AU154" s="13" t="s">
        <v>78</v>
      </c>
      <c r="AY154" s="13" t="s">
        <v>131</v>
      </c>
      <c r="BE154" s="177">
        <f t="shared" si="24"/>
        <v>0</v>
      </c>
      <c r="BF154" s="177">
        <f t="shared" si="25"/>
        <v>0</v>
      </c>
      <c r="BG154" s="177">
        <f t="shared" si="26"/>
        <v>0</v>
      </c>
      <c r="BH154" s="177">
        <f t="shared" si="27"/>
        <v>0</v>
      </c>
      <c r="BI154" s="177">
        <f t="shared" si="28"/>
        <v>0</v>
      </c>
      <c r="BJ154" s="13" t="s">
        <v>21</v>
      </c>
      <c r="BK154" s="177">
        <f t="shared" si="29"/>
        <v>0</v>
      </c>
      <c r="BL154" s="13" t="s">
        <v>201</v>
      </c>
      <c r="BM154" s="13" t="s">
        <v>300</v>
      </c>
    </row>
    <row r="155" spans="2:65" s="1" customFormat="1" ht="14.4" customHeight="1">
      <c r="B155" s="30"/>
      <c r="C155" s="166" t="s">
        <v>301</v>
      </c>
      <c r="D155" s="166" t="s">
        <v>136</v>
      </c>
      <c r="E155" s="167" t="s">
        <v>302</v>
      </c>
      <c r="F155" s="168" t="s">
        <v>303</v>
      </c>
      <c r="G155" s="169" t="s">
        <v>139</v>
      </c>
      <c r="H155" s="170">
        <v>4</v>
      </c>
      <c r="I155" s="171"/>
      <c r="J155" s="172">
        <f t="shared" si="20"/>
        <v>0</v>
      </c>
      <c r="K155" s="168" t="s">
        <v>1</v>
      </c>
      <c r="L155" s="34"/>
      <c r="M155" s="173" t="s">
        <v>1</v>
      </c>
      <c r="N155" s="174" t="s">
        <v>43</v>
      </c>
      <c r="O155" s="56"/>
      <c r="P155" s="175">
        <f t="shared" si="21"/>
        <v>0</v>
      </c>
      <c r="Q155" s="175">
        <v>0</v>
      </c>
      <c r="R155" s="175">
        <f t="shared" si="22"/>
        <v>0</v>
      </c>
      <c r="S155" s="175">
        <v>1.23E-3</v>
      </c>
      <c r="T155" s="176">
        <f t="shared" si="23"/>
        <v>4.9199999999999999E-3</v>
      </c>
      <c r="AR155" s="13" t="s">
        <v>201</v>
      </c>
      <c r="AT155" s="13" t="s">
        <v>136</v>
      </c>
      <c r="AU155" s="13" t="s">
        <v>78</v>
      </c>
      <c r="AY155" s="13" t="s">
        <v>131</v>
      </c>
      <c r="BE155" s="177">
        <f t="shared" si="24"/>
        <v>0</v>
      </c>
      <c r="BF155" s="177">
        <f t="shared" si="25"/>
        <v>0</v>
      </c>
      <c r="BG155" s="177">
        <f t="shared" si="26"/>
        <v>0</v>
      </c>
      <c r="BH155" s="177">
        <f t="shared" si="27"/>
        <v>0</v>
      </c>
      <c r="BI155" s="177">
        <f t="shared" si="28"/>
        <v>0</v>
      </c>
      <c r="BJ155" s="13" t="s">
        <v>21</v>
      </c>
      <c r="BK155" s="177">
        <f t="shared" si="29"/>
        <v>0</v>
      </c>
      <c r="BL155" s="13" t="s">
        <v>201</v>
      </c>
      <c r="BM155" s="13" t="s">
        <v>304</v>
      </c>
    </row>
    <row r="156" spans="2:65" s="1" customFormat="1" ht="14.4" customHeight="1">
      <c r="B156" s="30"/>
      <c r="C156" s="166" t="s">
        <v>305</v>
      </c>
      <c r="D156" s="166" t="s">
        <v>136</v>
      </c>
      <c r="E156" s="167" t="s">
        <v>306</v>
      </c>
      <c r="F156" s="168" t="s">
        <v>307</v>
      </c>
      <c r="G156" s="169" t="s">
        <v>139</v>
      </c>
      <c r="H156" s="170">
        <v>1</v>
      </c>
      <c r="I156" s="171"/>
      <c r="J156" s="172">
        <f t="shared" si="20"/>
        <v>0</v>
      </c>
      <c r="K156" s="168" t="s">
        <v>1</v>
      </c>
      <c r="L156" s="34"/>
      <c r="M156" s="173" t="s">
        <v>1</v>
      </c>
      <c r="N156" s="174" t="s">
        <v>43</v>
      </c>
      <c r="O156" s="56"/>
      <c r="P156" s="175">
        <f t="shared" si="21"/>
        <v>0</v>
      </c>
      <c r="Q156" s="175">
        <v>2.2000000000000001E-4</v>
      </c>
      <c r="R156" s="175">
        <f t="shared" si="22"/>
        <v>2.2000000000000001E-4</v>
      </c>
      <c r="S156" s="175">
        <v>0</v>
      </c>
      <c r="T156" s="176">
        <f t="shared" si="23"/>
        <v>0</v>
      </c>
      <c r="AR156" s="13" t="s">
        <v>201</v>
      </c>
      <c r="AT156" s="13" t="s">
        <v>136</v>
      </c>
      <c r="AU156" s="13" t="s">
        <v>78</v>
      </c>
      <c r="AY156" s="13" t="s">
        <v>131</v>
      </c>
      <c r="BE156" s="177">
        <f t="shared" si="24"/>
        <v>0</v>
      </c>
      <c r="BF156" s="177">
        <f t="shared" si="25"/>
        <v>0</v>
      </c>
      <c r="BG156" s="177">
        <f t="shared" si="26"/>
        <v>0</v>
      </c>
      <c r="BH156" s="177">
        <f t="shared" si="27"/>
        <v>0</v>
      </c>
      <c r="BI156" s="177">
        <f t="shared" si="28"/>
        <v>0</v>
      </c>
      <c r="BJ156" s="13" t="s">
        <v>21</v>
      </c>
      <c r="BK156" s="177">
        <f t="shared" si="29"/>
        <v>0</v>
      </c>
      <c r="BL156" s="13" t="s">
        <v>201</v>
      </c>
      <c r="BM156" s="13" t="s">
        <v>308</v>
      </c>
    </row>
    <row r="157" spans="2:65" s="1" customFormat="1" ht="14.4" customHeight="1">
      <c r="B157" s="30"/>
      <c r="C157" s="166" t="s">
        <v>309</v>
      </c>
      <c r="D157" s="166" t="s">
        <v>136</v>
      </c>
      <c r="E157" s="167" t="s">
        <v>310</v>
      </c>
      <c r="F157" s="168" t="s">
        <v>311</v>
      </c>
      <c r="G157" s="169" t="s">
        <v>139</v>
      </c>
      <c r="H157" s="170">
        <v>1</v>
      </c>
      <c r="I157" s="171"/>
      <c r="J157" s="172">
        <f t="shared" si="20"/>
        <v>0</v>
      </c>
      <c r="K157" s="168" t="s">
        <v>1</v>
      </c>
      <c r="L157" s="34"/>
      <c r="M157" s="173" t="s">
        <v>1</v>
      </c>
      <c r="N157" s="174" t="s">
        <v>43</v>
      </c>
      <c r="O157" s="56"/>
      <c r="P157" s="175">
        <f t="shared" si="21"/>
        <v>0</v>
      </c>
      <c r="Q157" s="175">
        <v>3.6999999999999999E-4</v>
      </c>
      <c r="R157" s="175">
        <f t="shared" si="22"/>
        <v>3.6999999999999999E-4</v>
      </c>
      <c r="S157" s="175">
        <v>0</v>
      </c>
      <c r="T157" s="176">
        <f t="shared" si="23"/>
        <v>0</v>
      </c>
      <c r="AR157" s="13" t="s">
        <v>201</v>
      </c>
      <c r="AT157" s="13" t="s">
        <v>136</v>
      </c>
      <c r="AU157" s="13" t="s">
        <v>78</v>
      </c>
      <c r="AY157" s="13" t="s">
        <v>131</v>
      </c>
      <c r="BE157" s="177">
        <f t="shared" si="24"/>
        <v>0</v>
      </c>
      <c r="BF157" s="177">
        <f t="shared" si="25"/>
        <v>0</v>
      </c>
      <c r="BG157" s="177">
        <f t="shared" si="26"/>
        <v>0</v>
      </c>
      <c r="BH157" s="177">
        <f t="shared" si="27"/>
        <v>0</v>
      </c>
      <c r="BI157" s="177">
        <f t="shared" si="28"/>
        <v>0</v>
      </c>
      <c r="BJ157" s="13" t="s">
        <v>21</v>
      </c>
      <c r="BK157" s="177">
        <f t="shared" si="29"/>
        <v>0</v>
      </c>
      <c r="BL157" s="13" t="s">
        <v>201</v>
      </c>
      <c r="BM157" s="13" t="s">
        <v>312</v>
      </c>
    </row>
    <row r="158" spans="2:65" s="1" customFormat="1" ht="14.4" customHeight="1">
      <c r="B158" s="30"/>
      <c r="C158" s="166" t="s">
        <v>313</v>
      </c>
      <c r="D158" s="166" t="s">
        <v>136</v>
      </c>
      <c r="E158" s="167" t="s">
        <v>314</v>
      </c>
      <c r="F158" s="168" t="s">
        <v>315</v>
      </c>
      <c r="G158" s="169" t="s">
        <v>139</v>
      </c>
      <c r="H158" s="170">
        <v>1</v>
      </c>
      <c r="I158" s="171"/>
      <c r="J158" s="172">
        <f t="shared" si="20"/>
        <v>0</v>
      </c>
      <c r="K158" s="168" t="s">
        <v>200</v>
      </c>
      <c r="L158" s="34"/>
      <c r="M158" s="173" t="s">
        <v>1</v>
      </c>
      <c r="N158" s="174" t="s">
        <v>43</v>
      </c>
      <c r="O158" s="56"/>
      <c r="P158" s="175">
        <f t="shared" si="21"/>
        <v>0</v>
      </c>
      <c r="Q158" s="175">
        <v>7.6999999999999996E-4</v>
      </c>
      <c r="R158" s="175">
        <f t="shared" si="22"/>
        <v>7.6999999999999996E-4</v>
      </c>
      <c r="S158" s="175">
        <v>0</v>
      </c>
      <c r="T158" s="176">
        <f t="shared" si="23"/>
        <v>0</v>
      </c>
      <c r="AR158" s="13" t="s">
        <v>201</v>
      </c>
      <c r="AT158" s="13" t="s">
        <v>136</v>
      </c>
      <c r="AU158" s="13" t="s">
        <v>78</v>
      </c>
      <c r="AY158" s="13" t="s">
        <v>131</v>
      </c>
      <c r="BE158" s="177">
        <f t="shared" si="24"/>
        <v>0</v>
      </c>
      <c r="BF158" s="177">
        <f t="shared" si="25"/>
        <v>0</v>
      </c>
      <c r="BG158" s="177">
        <f t="shared" si="26"/>
        <v>0</v>
      </c>
      <c r="BH158" s="177">
        <f t="shared" si="27"/>
        <v>0</v>
      </c>
      <c r="BI158" s="177">
        <f t="shared" si="28"/>
        <v>0</v>
      </c>
      <c r="BJ158" s="13" t="s">
        <v>21</v>
      </c>
      <c r="BK158" s="177">
        <f t="shared" si="29"/>
        <v>0</v>
      </c>
      <c r="BL158" s="13" t="s">
        <v>201</v>
      </c>
      <c r="BM158" s="13" t="s">
        <v>316</v>
      </c>
    </row>
    <row r="159" spans="2:65" s="1" customFormat="1" ht="14.4" customHeight="1">
      <c r="B159" s="30"/>
      <c r="C159" s="166" t="s">
        <v>317</v>
      </c>
      <c r="D159" s="166" t="s">
        <v>136</v>
      </c>
      <c r="E159" s="167" t="s">
        <v>318</v>
      </c>
      <c r="F159" s="168" t="s">
        <v>319</v>
      </c>
      <c r="G159" s="169" t="s">
        <v>139</v>
      </c>
      <c r="H159" s="170">
        <v>1</v>
      </c>
      <c r="I159" s="171"/>
      <c r="J159" s="172">
        <f t="shared" si="20"/>
        <v>0</v>
      </c>
      <c r="K159" s="168" t="s">
        <v>1</v>
      </c>
      <c r="L159" s="34"/>
      <c r="M159" s="173" t="s">
        <v>1</v>
      </c>
      <c r="N159" s="174" t="s">
        <v>43</v>
      </c>
      <c r="O159" s="56"/>
      <c r="P159" s="175">
        <f t="shared" si="21"/>
        <v>0</v>
      </c>
      <c r="Q159" s="175">
        <v>3.7200000000000002E-3</v>
      </c>
      <c r="R159" s="175">
        <f t="shared" si="22"/>
        <v>3.7200000000000002E-3</v>
      </c>
      <c r="S159" s="175">
        <v>0</v>
      </c>
      <c r="T159" s="176">
        <f t="shared" si="23"/>
        <v>0</v>
      </c>
      <c r="AR159" s="13" t="s">
        <v>201</v>
      </c>
      <c r="AT159" s="13" t="s">
        <v>136</v>
      </c>
      <c r="AU159" s="13" t="s">
        <v>78</v>
      </c>
      <c r="AY159" s="13" t="s">
        <v>131</v>
      </c>
      <c r="BE159" s="177">
        <f t="shared" si="24"/>
        <v>0</v>
      </c>
      <c r="BF159" s="177">
        <f t="shared" si="25"/>
        <v>0</v>
      </c>
      <c r="BG159" s="177">
        <f t="shared" si="26"/>
        <v>0</v>
      </c>
      <c r="BH159" s="177">
        <f t="shared" si="27"/>
        <v>0</v>
      </c>
      <c r="BI159" s="177">
        <f t="shared" si="28"/>
        <v>0</v>
      </c>
      <c r="BJ159" s="13" t="s">
        <v>21</v>
      </c>
      <c r="BK159" s="177">
        <f t="shared" si="29"/>
        <v>0</v>
      </c>
      <c r="BL159" s="13" t="s">
        <v>201</v>
      </c>
      <c r="BM159" s="13" t="s">
        <v>320</v>
      </c>
    </row>
    <row r="160" spans="2:65" s="1" customFormat="1" ht="14.4" customHeight="1">
      <c r="B160" s="30"/>
      <c r="C160" s="166" t="s">
        <v>321</v>
      </c>
      <c r="D160" s="166" t="s">
        <v>136</v>
      </c>
      <c r="E160" s="167" t="s">
        <v>322</v>
      </c>
      <c r="F160" s="168" t="s">
        <v>323</v>
      </c>
      <c r="G160" s="169" t="s">
        <v>139</v>
      </c>
      <c r="H160" s="170">
        <v>1</v>
      </c>
      <c r="I160" s="171"/>
      <c r="J160" s="172">
        <f t="shared" si="20"/>
        <v>0</v>
      </c>
      <c r="K160" s="168" t="s">
        <v>1</v>
      </c>
      <c r="L160" s="34"/>
      <c r="M160" s="173" t="s">
        <v>1</v>
      </c>
      <c r="N160" s="174" t="s">
        <v>43</v>
      </c>
      <c r="O160" s="56"/>
      <c r="P160" s="175">
        <f t="shared" si="21"/>
        <v>0</v>
      </c>
      <c r="Q160" s="175">
        <v>2.3000000000000001E-4</v>
      </c>
      <c r="R160" s="175">
        <f t="shared" si="22"/>
        <v>2.3000000000000001E-4</v>
      </c>
      <c r="S160" s="175">
        <v>0</v>
      </c>
      <c r="T160" s="176">
        <f t="shared" si="23"/>
        <v>0</v>
      </c>
      <c r="AR160" s="13" t="s">
        <v>201</v>
      </c>
      <c r="AT160" s="13" t="s">
        <v>136</v>
      </c>
      <c r="AU160" s="13" t="s">
        <v>78</v>
      </c>
      <c r="AY160" s="13" t="s">
        <v>131</v>
      </c>
      <c r="BE160" s="177">
        <f t="shared" si="24"/>
        <v>0</v>
      </c>
      <c r="BF160" s="177">
        <f t="shared" si="25"/>
        <v>0</v>
      </c>
      <c r="BG160" s="177">
        <f t="shared" si="26"/>
        <v>0</v>
      </c>
      <c r="BH160" s="177">
        <f t="shared" si="27"/>
        <v>0</v>
      </c>
      <c r="BI160" s="177">
        <f t="shared" si="28"/>
        <v>0</v>
      </c>
      <c r="BJ160" s="13" t="s">
        <v>21</v>
      </c>
      <c r="BK160" s="177">
        <f t="shared" si="29"/>
        <v>0</v>
      </c>
      <c r="BL160" s="13" t="s">
        <v>201</v>
      </c>
      <c r="BM160" s="13" t="s">
        <v>324</v>
      </c>
    </row>
    <row r="161" spans="2:65" s="1" customFormat="1" ht="14.4" customHeight="1">
      <c r="B161" s="30"/>
      <c r="C161" s="166" t="s">
        <v>325</v>
      </c>
      <c r="D161" s="166" t="s">
        <v>136</v>
      </c>
      <c r="E161" s="167" t="s">
        <v>326</v>
      </c>
      <c r="F161" s="168" t="s">
        <v>327</v>
      </c>
      <c r="G161" s="169" t="s">
        <v>139</v>
      </c>
      <c r="H161" s="170">
        <v>1</v>
      </c>
      <c r="I161" s="171"/>
      <c r="J161" s="172">
        <f t="shared" si="20"/>
        <v>0</v>
      </c>
      <c r="K161" s="168" t="s">
        <v>1</v>
      </c>
      <c r="L161" s="34"/>
      <c r="M161" s="173" t="s">
        <v>1</v>
      </c>
      <c r="N161" s="174" t="s">
        <v>43</v>
      </c>
      <c r="O161" s="56"/>
      <c r="P161" s="175">
        <f t="shared" si="21"/>
        <v>0</v>
      </c>
      <c r="Q161" s="175">
        <v>5.5000000000000003E-4</v>
      </c>
      <c r="R161" s="175">
        <f t="shared" si="22"/>
        <v>5.5000000000000003E-4</v>
      </c>
      <c r="S161" s="175">
        <v>0</v>
      </c>
      <c r="T161" s="176">
        <f t="shared" si="23"/>
        <v>0</v>
      </c>
      <c r="AR161" s="13" t="s">
        <v>201</v>
      </c>
      <c r="AT161" s="13" t="s">
        <v>136</v>
      </c>
      <c r="AU161" s="13" t="s">
        <v>78</v>
      </c>
      <c r="AY161" s="13" t="s">
        <v>131</v>
      </c>
      <c r="BE161" s="177">
        <f t="shared" si="24"/>
        <v>0</v>
      </c>
      <c r="BF161" s="177">
        <f t="shared" si="25"/>
        <v>0</v>
      </c>
      <c r="BG161" s="177">
        <f t="shared" si="26"/>
        <v>0</v>
      </c>
      <c r="BH161" s="177">
        <f t="shared" si="27"/>
        <v>0</v>
      </c>
      <c r="BI161" s="177">
        <f t="shared" si="28"/>
        <v>0</v>
      </c>
      <c r="BJ161" s="13" t="s">
        <v>21</v>
      </c>
      <c r="BK161" s="177">
        <f t="shared" si="29"/>
        <v>0</v>
      </c>
      <c r="BL161" s="13" t="s">
        <v>201</v>
      </c>
      <c r="BM161" s="13" t="s">
        <v>328</v>
      </c>
    </row>
    <row r="162" spans="2:65" s="1" customFormat="1" ht="14.4" customHeight="1">
      <c r="B162" s="30"/>
      <c r="C162" s="166" t="s">
        <v>329</v>
      </c>
      <c r="D162" s="166" t="s">
        <v>136</v>
      </c>
      <c r="E162" s="167" t="s">
        <v>330</v>
      </c>
      <c r="F162" s="168" t="s">
        <v>331</v>
      </c>
      <c r="G162" s="169" t="s">
        <v>139</v>
      </c>
      <c r="H162" s="170">
        <v>2</v>
      </c>
      <c r="I162" s="171"/>
      <c r="J162" s="172">
        <f t="shared" si="20"/>
        <v>0</v>
      </c>
      <c r="K162" s="168" t="s">
        <v>1</v>
      </c>
      <c r="L162" s="34"/>
      <c r="M162" s="173" t="s">
        <v>1</v>
      </c>
      <c r="N162" s="174" t="s">
        <v>43</v>
      </c>
      <c r="O162" s="56"/>
      <c r="P162" s="175">
        <f t="shared" si="21"/>
        <v>0</v>
      </c>
      <c r="Q162" s="175">
        <v>7.6000000000000004E-4</v>
      </c>
      <c r="R162" s="175">
        <f t="shared" si="22"/>
        <v>1.5200000000000001E-3</v>
      </c>
      <c r="S162" s="175">
        <v>0</v>
      </c>
      <c r="T162" s="176">
        <f t="shared" si="23"/>
        <v>0</v>
      </c>
      <c r="AR162" s="13" t="s">
        <v>201</v>
      </c>
      <c r="AT162" s="13" t="s">
        <v>136</v>
      </c>
      <c r="AU162" s="13" t="s">
        <v>78</v>
      </c>
      <c r="AY162" s="13" t="s">
        <v>131</v>
      </c>
      <c r="BE162" s="177">
        <f t="shared" si="24"/>
        <v>0</v>
      </c>
      <c r="BF162" s="177">
        <f t="shared" si="25"/>
        <v>0</v>
      </c>
      <c r="BG162" s="177">
        <f t="shared" si="26"/>
        <v>0</v>
      </c>
      <c r="BH162" s="177">
        <f t="shared" si="27"/>
        <v>0</v>
      </c>
      <c r="BI162" s="177">
        <f t="shared" si="28"/>
        <v>0</v>
      </c>
      <c r="BJ162" s="13" t="s">
        <v>21</v>
      </c>
      <c r="BK162" s="177">
        <f t="shared" si="29"/>
        <v>0</v>
      </c>
      <c r="BL162" s="13" t="s">
        <v>201</v>
      </c>
      <c r="BM162" s="13" t="s">
        <v>332</v>
      </c>
    </row>
    <row r="163" spans="2:65" s="1" customFormat="1" ht="14.4" customHeight="1">
      <c r="B163" s="30"/>
      <c r="C163" s="166" t="s">
        <v>333</v>
      </c>
      <c r="D163" s="166" t="s">
        <v>136</v>
      </c>
      <c r="E163" s="167" t="s">
        <v>334</v>
      </c>
      <c r="F163" s="168" t="s">
        <v>335</v>
      </c>
      <c r="G163" s="169" t="s">
        <v>163</v>
      </c>
      <c r="H163" s="170">
        <v>4</v>
      </c>
      <c r="I163" s="171"/>
      <c r="J163" s="172">
        <f t="shared" si="20"/>
        <v>0</v>
      </c>
      <c r="K163" s="168" t="s">
        <v>1</v>
      </c>
      <c r="L163" s="34"/>
      <c r="M163" s="173" t="s">
        <v>1</v>
      </c>
      <c r="N163" s="174" t="s">
        <v>43</v>
      </c>
      <c r="O163" s="56"/>
      <c r="P163" s="175">
        <f t="shared" si="21"/>
        <v>0</v>
      </c>
      <c r="Q163" s="175">
        <v>1.9000000000000001E-4</v>
      </c>
      <c r="R163" s="175">
        <f t="shared" si="22"/>
        <v>7.6000000000000004E-4</v>
      </c>
      <c r="S163" s="175">
        <v>0</v>
      </c>
      <c r="T163" s="176">
        <f t="shared" si="23"/>
        <v>0</v>
      </c>
      <c r="AR163" s="13" t="s">
        <v>201</v>
      </c>
      <c r="AT163" s="13" t="s">
        <v>136</v>
      </c>
      <c r="AU163" s="13" t="s">
        <v>78</v>
      </c>
      <c r="AY163" s="13" t="s">
        <v>131</v>
      </c>
      <c r="BE163" s="177">
        <f t="shared" si="24"/>
        <v>0</v>
      </c>
      <c r="BF163" s="177">
        <f t="shared" si="25"/>
        <v>0</v>
      </c>
      <c r="BG163" s="177">
        <f t="shared" si="26"/>
        <v>0</v>
      </c>
      <c r="BH163" s="177">
        <f t="shared" si="27"/>
        <v>0</v>
      </c>
      <c r="BI163" s="177">
        <f t="shared" si="28"/>
        <v>0</v>
      </c>
      <c r="BJ163" s="13" t="s">
        <v>21</v>
      </c>
      <c r="BK163" s="177">
        <f t="shared" si="29"/>
        <v>0</v>
      </c>
      <c r="BL163" s="13" t="s">
        <v>201</v>
      </c>
      <c r="BM163" s="13" t="s">
        <v>336</v>
      </c>
    </row>
    <row r="164" spans="2:65" s="1" customFormat="1" ht="14.4" customHeight="1">
      <c r="B164" s="30"/>
      <c r="C164" s="166" t="s">
        <v>337</v>
      </c>
      <c r="D164" s="166" t="s">
        <v>136</v>
      </c>
      <c r="E164" s="167" t="s">
        <v>338</v>
      </c>
      <c r="F164" s="168" t="s">
        <v>339</v>
      </c>
      <c r="G164" s="169" t="s">
        <v>163</v>
      </c>
      <c r="H164" s="170">
        <v>4</v>
      </c>
      <c r="I164" s="171"/>
      <c r="J164" s="172">
        <f t="shared" si="20"/>
        <v>0</v>
      </c>
      <c r="K164" s="168" t="s">
        <v>1</v>
      </c>
      <c r="L164" s="34"/>
      <c r="M164" s="173" t="s">
        <v>1</v>
      </c>
      <c r="N164" s="174" t="s">
        <v>43</v>
      </c>
      <c r="O164" s="56"/>
      <c r="P164" s="175">
        <f t="shared" si="21"/>
        <v>0</v>
      </c>
      <c r="Q164" s="175">
        <v>1.0000000000000001E-5</v>
      </c>
      <c r="R164" s="175">
        <f t="shared" si="22"/>
        <v>4.0000000000000003E-5</v>
      </c>
      <c r="S164" s="175">
        <v>0</v>
      </c>
      <c r="T164" s="176">
        <f t="shared" si="23"/>
        <v>0</v>
      </c>
      <c r="AR164" s="13" t="s">
        <v>201</v>
      </c>
      <c r="AT164" s="13" t="s">
        <v>136</v>
      </c>
      <c r="AU164" s="13" t="s">
        <v>78</v>
      </c>
      <c r="AY164" s="13" t="s">
        <v>131</v>
      </c>
      <c r="BE164" s="177">
        <f t="shared" si="24"/>
        <v>0</v>
      </c>
      <c r="BF164" s="177">
        <f t="shared" si="25"/>
        <v>0</v>
      </c>
      <c r="BG164" s="177">
        <f t="shared" si="26"/>
        <v>0</v>
      </c>
      <c r="BH164" s="177">
        <f t="shared" si="27"/>
        <v>0</v>
      </c>
      <c r="BI164" s="177">
        <f t="shared" si="28"/>
        <v>0</v>
      </c>
      <c r="BJ164" s="13" t="s">
        <v>21</v>
      </c>
      <c r="BK164" s="177">
        <f t="shared" si="29"/>
        <v>0</v>
      </c>
      <c r="BL164" s="13" t="s">
        <v>201</v>
      </c>
      <c r="BM164" s="13" t="s">
        <v>340</v>
      </c>
    </row>
    <row r="165" spans="2:65" s="1" customFormat="1" ht="14.4" customHeight="1">
      <c r="B165" s="30"/>
      <c r="C165" s="166" t="s">
        <v>341</v>
      </c>
      <c r="D165" s="166" t="s">
        <v>136</v>
      </c>
      <c r="E165" s="167" t="s">
        <v>342</v>
      </c>
      <c r="F165" s="168" t="s">
        <v>343</v>
      </c>
      <c r="G165" s="169" t="s">
        <v>177</v>
      </c>
      <c r="H165" s="170">
        <v>7.3999999999999996E-2</v>
      </c>
      <c r="I165" s="171"/>
      <c r="J165" s="172">
        <f t="shared" si="20"/>
        <v>0</v>
      </c>
      <c r="K165" s="168" t="s">
        <v>1</v>
      </c>
      <c r="L165" s="34"/>
      <c r="M165" s="173" t="s">
        <v>1</v>
      </c>
      <c r="N165" s="174" t="s">
        <v>43</v>
      </c>
      <c r="O165" s="56"/>
      <c r="P165" s="175">
        <f t="shared" si="21"/>
        <v>0</v>
      </c>
      <c r="Q165" s="175">
        <v>0</v>
      </c>
      <c r="R165" s="175">
        <f t="shared" si="22"/>
        <v>0</v>
      </c>
      <c r="S165" s="175">
        <v>0</v>
      </c>
      <c r="T165" s="176">
        <f t="shared" si="23"/>
        <v>0</v>
      </c>
      <c r="AR165" s="13" t="s">
        <v>201</v>
      </c>
      <c r="AT165" s="13" t="s">
        <v>136</v>
      </c>
      <c r="AU165" s="13" t="s">
        <v>78</v>
      </c>
      <c r="AY165" s="13" t="s">
        <v>131</v>
      </c>
      <c r="BE165" s="177">
        <f t="shared" si="24"/>
        <v>0</v>
      </c>
      <c r="BF165" s="177">
        <f t="shared" si="25"/>
        <v>0</v>
      </c>
      <c r="BG165" s="177">
        <f t="shared" si="26"/>
        <v>0</v>
      </c>
      <c r="BH165" s="177">
        <f t="shared" si="27"/>
        <v>0</v>
      </c>
      <c r="BI165" s="177">
        <f t="shared" si="28"/>
        <v>0</v>
      </c>
      <c r="BJ165" s="13" t="s">
        <v>21</v>
      </c>
      <c r="BK165" s="177">
        <f t="shared" si="29"/>
        <v>0</v>
      </c>
      <c r="BL165" s="13" t="s">
        <v>201</v>
      </c>
      <c r="BM165" s="13" t="s">
        <v>344</v>
      </c>
    </row>
    <row r="166" spans="2:65" s="1" customFormat="1" ht="14.4" customHeight="1">
      <c r="B166" s="30"/>
      <c r="C166" s="166" t="s">
        <v>345</v>
      </c>
      <c r="D166" s="166" t="s">
        <v>136</v>
      </c>
      <c r="E166" s="167" t="s">
        <v>346</v>
      </c>
      <c r="F166" s="168" t="s">
        <v>347</v>
      </c>
      <c r="G166" s="169" t="s">
        <v>177</v>
      </c>
      <c r="H166" s="170">
        <v>7.3999999999999996E-2</v>
      </c>
      <c r="I166" s="171"/>
      <c r="J166" s="172">
        <f t="shared" si="20"/>
        <v>0</v>
      </c>
      <c r="K166" s="168" t="s">
        <v>1</v>
      </c>
      <c r="L166" s="34"/>
      <c r="M166" s="173" t="s">
        <v>1</v>
      </c>
      <c r="N166" s="174" t="s">
        <v>43</v>
      </c>
      <c r="O166" s="56"/>
      <c r="P166" s="175">
        <f t="shared" si="21"/>
        <v>0</v>
      </c>
      <c r="Q166" s="175">
        <v>0</v>
      </c>
      <c r="R166" s="175">
        <f t="shared" si="22"/>
        <v>0</v>
      </c>
      <c r="S166" s="175">
        <v>0</v>
      </c>
      <c r="T166" s="176">
        <f t="shared" si="23"/>
        <v>0</v>
      </c>
      <c r="AR166" s="13" t="s">
        <v>201</v>
      </c>
      <c r="AT166" s="13" t="s">
        <v>136</v>
      </c>
      <c r="AU166" s="13" t="s">
        <v>78</v>
      </c>
      <c r="AY166" s="13" t="s">
        <v>131</v>
      </c>
      <c r="BE166" s="177">
        <f t="shared" si="24"/>
        <v>0</v>
      </c>
      <c r="BF166" s="177">
        <f t="shared" si="25"/>
        <v>0</v>
      </c>
      <c r="BG166" s="177">
        <f t="shared" si="26"/>
        <v>0</v>
      </c>
      <c r="BH166" s="177">
        <f t="shared" si="27"/>
        <v>0</v>
      </c>
      <c r="BI166" s="177">
        <f t="shared" si="28"/>
        <v>0</v>
      </c>
      <c r="BJ166" s="13" t="s">
        <v>21</v>
      </c>
      <c r="BK166" s="177">
        <f t="shared" si="29"/>
        <v>0</v>
      </c>
      <c r="BL166" s="13" t="s">
        <v>201</v>
      </c>
      <c r="BM166" s="13" t="s">
        <v>348</v>
      </c>
    </row>
    <row r="167" spans="2:65" s="10" customFormat="1" ht="22.8" customHeight="1">
      <c r="B167" s="150"/>
      <c r="C167" s="151"/>
      <c r="D167" s="152" t="s">
        <v>71</v>
      </c>
      <c r="E167" s="164" t="s">
        <v>349</v>
      </c>
      <c r="F167" s="164" t="s">
        <v>350</v>
      </c>
      <c r="G167" s="151"/>
      <c r="H167" s="151"/>
      <c r="I167" s="154"/>
      <c r="J167" s="165">
        <f>BK167</f>
        <v>0</v>
      </c>
      <c r="K167" s="151"/>
      <c r="L167" s="156"/>
      <c r="M167" s="157"/>
      <c r="N167" s="158"/>
      <c r="O167" s="158"/>
      <c r="P167" s="159">
        <f>SUM(P168:P177)</f>
        <v>0</v>
      </c>
      <c r="Q167" s="158"/>
      <c r="R167" s="159">
        <f>SUM(R168:R177)</f>
        <v>8.2110000000000016E-2</v>
      </c>
      <c r="S167" s="158"/>
      <c r="T167" s="160">
        <f>SUM(T168:T177)</f>
        <v>1.026E-2</v>
      </c>
      <c r="AR167" s="161" t="s">
        <v>78</v>
      </c>
      <c r="AT167" s="162" t="s">
        <v>71</v>
      </c>
      <c r="AU167" s="162" t="s">
        <v>21</v>
      </c>
      <c r="AY167" s="161" t="s">
        <v>131</v>
      </c>
      <c r="BK167" s="163">
        <f>SUM(BK168:BK177)</f>
        <v>0</v>
      </c>
    </row>
    <row r="168" spans="2:65" s="1" customFormat="1" ht="14.4" customHeight="1">
      <c r="B168" s="30"/>
      <c r="C168" s="166" t="s">
        <v>351</v>
      </c>
      <c r="D168" s="166" t="s">
        <v>136</v>
      </c>
      <c r="E168" s="167" t="s">
        <v>352</v>
      </c>
      <c r="F168" s="168" t="s">
        <v>353</v>
      </c>
      <c r="G168" s="169" t="s">
        <v>163</v>
      </c>
      <c r="H168" s="170">
        <v>3</v>
      </c>
      <c r="I168" s="171"/>
      <c r="J168" s="172">
        <f t="shared" ref="J168:J177" si="30">ROUND(I168*H168,2)</f>
        <v>0</v>
      </c>
      <c r="K168" s="168" t="s">
        <v>1</v>
      </c>
      <c r="L168" s="34"/>
      <c r="M168" s="173" t="s">
        <v>1</v>
      </c>
      <c r="N168" s="174" t="s">
        <v>43</v>
      </c>
      <c r="O168" s="56"/>
      <c r="P168" s="175">
        <f t="shared" ref="P168:P177" si="31">O168*H168</f>
        <v>0</v>
      </c>
      <c r="Q168" s="175">
        <v>2.4060000000000002E-2</v>
      </c>
      <c r="R168" s="175">
        <f t="shared" ref="R168:R177" si="32">Q168*H168</f>
        <v>7.2180000000000008E-2</v>
      </c>
      <c r="S168" s="175">
        <v>0</v>
      </c>
      <c r="T168" s="176">
        <f t="shared" ref="T168:T177" si="33">S168*H168</f>
        <v>0</v>
      </c>
      <c r="AR168" s="13" t="s">
        <v>201</v>
      </c>
      <c r="AT168" s="13" t="s">
        <v>136</v>
      </c>
      <c r="AU168" s="13" t="s">
        <v>78</v>
      </c>
      <c r="AY168" s="13" t="s">
        <v>131</v>
      </c>
      <c r="BE168" s="177">
        <f t="shared" ref="BE168:BE177" si="34">IF(N168="základní",J168,0)</f>
        <v>0</v>
      </c>
      <c r="BF168" s="177">
        <f t="shared" ref="BF168:BF177" si="35">IF(N168="snížená",J168,0)</f>
        <v>0</v>
      </c>
      <c r="BG168" s="177">
        <f t="shared" ref="BG168:BG177" si="36">IF(N168="zákl. přenesená",J168,0)</f>
        <v>0</v>
      </c>
      <c r="BH168" s="177">
        <f t="shared" ref="BH168:BH177" si="37">IF(N168="sníž. přenesená",J168,0)</f>
        <v>0</v>
      </c>
      <c r="BI168" s="177">
        <f t="shared" ref="BI168:BI177" si="38">IF(N168="nulová",J168,0)</f>
        <v>0</v>
      </c>
      <c r="BJ168" s="13" t="s">
        <v>21</v>
      </c>
      <c r="BK168" s="177">
        <f t="shared" ref="BK168:BK177" si="39">ROUND(I168*H168,2)</f>
        <v>0</v>
      </c>
      <c r="BL168" s="13" t="s">
        <v>201</v>
      </c>
      <c r="BM168" s="13" t="s">
        <v>354</v>
      </c>
    </row>
    <row r="169" spans="2:65" s="1" customFormat="1" ht="14.4" customHeight="1">
      <c r="B169" s="30"/>
      <c r="C169" s="166" t="s">
        <v>355</v>
      </c>
      <c r="D169" s="166" t="s">
        <v>136</v>
      </c>
      <c r="E169" s="167" t="s">
        <v>356</v>
      </c>
      <c r="F169" s="168" t="s">
        <v>357</v>
      </c>
      <c r="G169" s="169" t="s">
        <v>163</v>
      </c>
      <c r="H169" s="170">
        <v>3</v>
      </c>
      <c r="I169" s="171"/>
      <c r="J169" s="172">
        <f t="shared" si="30"/>
        <v>0</v>
      </c>
      <c r="K169" s="168" t="s">
        <v>1</v>
      </c>
      <c r="L169" s="34"/>
      <c r="M169" s="173" t="s">
        <v>1</v>
      </c>
      <c r="N169" s="174" t="s">
        <v>43</v>
      </c>
      <c r="O169" s="56"/>
      <c r="P169" s="175">
        <f t="shared" si="31"/>
        <v>0</v>
      </c>
      <c r="Q169" s="175">
        <v>3.8999999999999999E-4</v>
      </c>
      <c r="R169" s="175">
        <f t="shared" si="32"/>
        <v>1.17E-3</v>
      </c>
      <c r="S169" s="175">
        <v>3.4199999999999999E-3</v>
      </c>
      <c r="T169" s="176">
        <f t="shared" si="33"/>
        <v>1.026E-2</v>
      </c>
      <c r="AR169" s="13" t="s">
        <v>201</v>
      </c>
      <c r="AT169" s="13" t="s">
        <v>136</v>
      </c>
      <c r="AU169" s="13" t="s">
        <v>78</v>
      </c>
      <c r="AY169" s="13" t="s">
        <v>131</v>
      </c>
      <c r="BE169" s="177">
        <f t="shared" si="34"/>
        <v>0</v>
      </c>
      <c r="BF169" s="177">
        <f t="shared" si="35"/>
        <v>0</v>
      </c>
      <c r="BG169" s="177">
        <f t="shared" si="36"/>
        <v>0</v>
      </c>
      <c r="BH169" s="177">
        <f t="shared" si="37"/>
        <v>0</v>
      </c>
      <c r="BI169" s="177">
        <f t="shared" si="38"/>
        <v>0</v>
      </c>
      <c r="BJ169" s="13" t="s">
        <v>21</v>
      </c>
      <c r="BK169" s="177">
        <f t="shared" si="39"/>
        <v>0</v>
      </c>
      <c r="BL169" s="13" t="s">
        <v>201</v>
      </c>
      <c r="BM169" s="13" t="s">
        <v>358</v>
      </c>
    </row>
    <row r="170" spans="2:65" s="1" customFormat="1" ht="14.4" customHeight="1">
      <c r="B170" s="30"/>
      <c r="C170" s="166" t="s">
        <v>359</v>
      </c>
      <c r="D170" s="166" t="s">
        <v>136</v>
      </c>
      <c r="E170" s="167" t="s">
        <v>360</v>
      </c>
      <c r="F170" s="168" t="s">
        <v>361</v>
      </c>
      <c r="G170" s="169" t="s">
        <v>139</v>
      </c>
      <c r="H170" s="170">
        <v>3</v>
      </c>
      <c r="I170" s="171"/>
      <c r="J170" s="172">
        <f t="shared" si="30"/>
        <v>0</v>
      </c>
      <c r="K170" s="168" t="s">
        <v>200</v>
      </c>
      <c r="L170" s="34"/>
      <c r="M170" s="173" t="s">
        <v>1</v>
      </c>
      <c r="N170" s="174" t="s">
        <v>43</v>
      </c>
      <c r="O170" s="56"/>
      <c r="P170" s="175">
        <f t="shared" si="31"/>
        <v>0</v>
      </c>
      <c r="Q170" s="175">
        <v>2.0400000000000001E-3</v>
      </c>
      <c r="R170" s="175">
        <f t="shared" si="32"/>
        <v>6.1200000000000004E-3</v>
      </c>
      <c r="S170" s="175">
        <v>0</v>
      </c>
      <c r="T170" s="176">
        <f t="shared" si="33"/>
        <v>0</v>
      </c>
      <c r="AR170" s="13" t="s">
        <v>201</v>
      </c>
      <c r="AT170" s="13" t="s">
        <v>136</v>
      </c>
      <c r="AU170" s="13" t="s">
        <v>78</v>
      </c>
      <c r="AY170" s="13" t="s">
        <v>131</v>
      </c>
      <c r="BE170" s="177">
        <f t="shared" si="34"/>
        <v>0</v>
      </c>
      <c r="BF170" s="177">
        <f t="shared" si="35"/>
        <v>0</v>
      </c>
      <c r="BG170" s="177">
        <f t="shared" si="36"/>
        <v>0</v>
      </c>
      <c r="BH170" s="177">
        <f t="shared" si="37"/>
        <v>0</v>
      </c>
      <c r="BI170" s="177">
        <f t="shared" si="38"/>
        <v>0</v>
      </c>
      <c r="BJ170" s="13" t="s">
        <v>21</v>
      </c>
      <c r="BK170" s="177">
        <f t="shared" si="39"/>
        <v>0</v>
      </c>
      <c r="BL170" s="13" t="s">
        <v>201</v>
      </c>
      <c r="BM170" s="13" t="s">
        <v>362</v>
      </c>
    </row>
    <row r="171" spans="2:65" s="1" customFormat="1" ht="14.4" customHeight="1">
      <c r="B171" s="30"/>
      <c r="C171" s="166" t="s">
        <v>363</v>
      </c>
      <c r="D171" s="166" t="s">
        <v>136</v>
      </c>
      <c r="E171" s="167" t="s">
        <v>364</v>
      </c>
      <c r="F171" s="168" t="s">
        <v>365</v>
      </c>
      <c r="G171" s="169" t="s">
        <v>139</v>
      </c>
      <c r="H171" s="170">
        <v>3</v>
      </c>
      <c r="I171" s="171"/>
      <c r="J171" s="172">
        <f t="shared" si="30"/>
        <v>0</v>
      </c>
      <c r="K171" s="168" t="s">
        <v>1</v>
      </c>
      <c r="L171" s="34"/>
      <c r="M171" s="173" t="s">
        <v>1</v>
      </c>
      <c r="N171" s="174" t="s">
        <v>43</v>
      </c>
      <c r="O171" s="56"/>
      <c r="P171" s="175">
        <f t="shared" si="31"/>
        <v>0</v>
      </c>
      <c r="Q171" s="175">
        <v>0</v>
      </c>
      <c r="R171" s="175">
        <f t="shared" si="32"/>
        <v>0</v>
      </c>
      <c r="S171" s="175">
        <v>0</v>
      </c>
      <c r="T171" s="176">
        <f t="shared" si="33"/>
        <v>0</v>
      </c>
      <c r="AR171" s="13" t="s">
        <v>201</v>
      </c>
      <c r="AT171" s="13" t="s">
        <v>136</v>
      </c>
      <c r="AU171" s="13" t="s">
        <v>78</v>
      </c>
      <c r="AY171" s="13" t="s">
        <v>131</v>
      </c>
      <c r="BE171" s="177">
        <f t="shared" si="34"/>
        <v>0</v>
      </c>
      <c r="BF171" s="177">
        <f t="shared" si="35"/>
        <v>0</v>
      </c>
      <c r="BG171" s="177">
        <f t="shared" si="36"/>
        <v>0</v>
      </c>
      <c r="BH171" s="177">
        <f t="shared" si="37"/>
        <v>0</v>
      </c>
      <c r="BI171" s="177">
        <f t="shared" si="38"/>
        <v>0</v>
      </c>
      <c r="BJ171" s="13" t="s">
        <v>21</v>
      </c>
      <c r="BK171" s="177">
        <f t="shared" si="39"/>
        <v>0</v>
      </c>
      <c r="BL171" s="13" t="s">
        <v>201</v>
      </c>
      <c r="BM171" s="13" t="s">
        <v>366</v>
      </c>
    </row>
    <row r="172" spans="2:65" s="1" customFormat="1" ht="14.4" customHeight="1">
      <c r="B172" s="30"/>
      <c r="C172" s="166" t="s">
        <v>367</v>
      </c>
      <c r="D172" s="166" t="s">
        <v>136</v>
      </c>
      <c r="E172" s="167" t="s">
        <v>368</v>
      </c>
      <c r="F172" s="168" t="s">
        <v>369</v>
      </c>
      <c r="G172" s="169" t="s">
        <v>139</v>
      </c>
      <c r="H172" s="170">
        <v>10</v>
      </c>
      <c r="I172" s="171"/>
      <c r="J172" s="172">
        <f t="shared" si="30"/>
        <v>0</v>
      </c>
      <c r="K172" s="168" t="s">
        <v>1</v>
      </c>
      <c r="L172" s="34"/>
      <c r="M172" s="173" t="s">
        <v>1</v>
      </c>
      <c r="N172" s="174" t="s">
        <v>43</v>
      </c>
      <c r="O172" s="56"/>
      <c r="P172" s="175">
        <f t="shared" si="31"/>
        <v>0</v>
      </c>
      <c r="Q172" s="175">
        <v>0</v>
      </c>
      <c r="R172" s="175">
        <f t="shared" si="32"/>
        <v>0</v>
      </c>
      <c r="S172" s="175">
        <v>0</v>
      </c>
      <c r="T172" s="176">
        <f t="shared" si="33"/>
        <v>0</v>
      </c>
      <c r="AR172" s="13" t="s">
        <v>201</v>
      </c>
      <c r="AT172" s="13" t="s">
        <v>136</v>
      </c>
      <c r="AU172" s="13" t="s">
        <v>78</v>
      </c>
      <c r="AY172" s="13" t="s">
        <v>131</v>
      </c>
      <c r="BE172" s="177">
        <f t="shared" si="34"/>
        <v>0</v>
      </c>
      <c r="BF172" s="177">
        <f t="shared" si="35"/>
        <v>0</v>
      </c>
      <c r="BG172" s="177">
        <f t="shared" si="36"/>
        <v>0</v>
      </c>
      <c r="BH172" s="177">
        <f t="shared" si="37"/>
        <v>0</v>
      </c>
      <c r="BI172" s="177">
        <f t="shared" si="38"/>
        <v>0</v>
      </c>
      <c r="BJ172" s="13" t="s">
        <v>21</v>
      </c>
      <c r="BK172" s="177">
        <f t="shared" si="39"/>
        <v>0</v>
      </c>
      <c r="BL172" s="13" t="s">
        <v>201</v>
      </c>
      <c r="BM172" s="13" t="s">
        <v>370</v>
      </c>
    </row>
    <row r="173" spans="2:65" s="1" customFormat="1" ht="14.4" customHeight="1">
      <c r="B173" s="30"/>
      <c r="C173" s="166" t="s">
        <v>371</v>
      </c>
      <c r="D173" s="166" t="s">
        <v>136</v>
      </c>
      <c r="E173" s="167" t="s">
        <v>372</v>
      </c>
      <c r="F173" s="168" t="s">
        <v>373</v>
      </c>
      <c r="G173" s="169" t="s">
        <v>163</v>
      </c>
      <c r="H173" s="170">
        <v>40</v>
      </c>
      <c r="I173" s="171"/>
      <c r="J173" s="172">
        <f t="shared" si="30"/>
        <v>0</v>
      </c>
      <c r="K173" s="168" t="s">
        <v>1</v>
      </c>
      <c r="L173" s="34"/>
      <c r="M173" s="173" t="s">
        <v>1</v>
      </c>
      <c r="N173" s="174" t="s">
        <v>43</v>
      </c>
      <c r="O173" s="56"/>
      <c r="P173" s="175">
        <f t="shared" si="31"/>
        <v>0</v>
      </c>
      <c r="Q173" s="175">
        <v>0</v>
      </c>
      <c r="R173" s="175">
        <f t="shared" si="32"/>
        <v>0</v>
      </c>
      <c r="S173" s="175">
        <v>0</v>
      </c>
      <c r="T173" s="176">
        <f t="shared" si="33"/>
        <v>0</v>
      </c>
      <c r="AR173" s="13" t="s">
        <v>201</v>
      </c>
      <c r="AT173" s="13" t="s">
        <v>136</v>
      </c>
      <c r="AU173" s="13" t="s">
        <v>78</v>
      </c>
      <c r="AY173" s="13" t="s">
        <v>131</v>
      </c>
      <c r="BE173" s="177">
        <f t="shared" si="34"/>
        <v>0</v>
      </c>
      <c r="BF173" s="177">
        <f t="shared" si="35"/>
        <v>0</v>
      </c>
      <c r="BG173" s="177">
        <f t="shared" si="36"/>
        <v>0</v>
      </c>
      <c r="BH173" s="177">
        <f t="shared" si="37"/>
        <v>0</v>
      </c>
      <c r="BI173" s="177">
        <f t="shared" si="38"/>
        <v>0</v>
      </c>
      <c r="BJ173" s="13" t="s">
        <v>21</v>
      </c>
      <c r="BK173" s="177">
        <f t="shared" si="39"/>
        <v>0</v>
      </c>
      <c r="BL173" s="13" t="s">
        <v>201</v>
      </c>
      <c r="BM173" s="13" t="s">
        <v>374</v>
      </c>
    </row>
    <row r="174" spans="2:65" s="1" customFormat="1" ht="14.4" customHeight="1">
      <c r="B174" s="30"/>
      <c r="C174" s="166" t="s">
        <v>375</v>
      </c>
      <c r="D174" s="166" t="s">
        <v>136</v>
      </c>
      <c r="E174" s="167" t="s">
        <v>376</v>
      </c>
      <c r="F174" s="168" t="s">
        <v>377</v>
      </c>
      <c r="G174" s="169" t="s">
        <v>139</v>
      </c>
      <c r="H174" s="170">
        <v>1</v>
      </c>
      <c r="I174" s="171"/>
      <c r="J174" s="172">
        <f t="shared" si="30"/>
        <v>0</v>
      </c>
      <c r="K174" s="168" t="s">
        <v>1</v>
      </c>
      <c r="L174" s="34"/>
      <c r="M174" s="173" t="s">
        <v>1</v>
      </c>
      <c r="N174" s="174" t="s">
        <v>43</v>
      </c>
      <c r="O174" s="56"/>
      <c r="P174" s="175">
        <f t="shared" si="31"/>
        <v>0</v>
      </c>
      <c r="Q174" s="175">
        <v>0</v>
      </c>
      <c r="R174" s="175">
        <f t="shared" si="32"/>
        <v>0</v>
      </c>
      <c r="S174" s="175">
        <v>0</v>
      </c>
      <c r="T174" s="176">
        <f t="shared" si="33"/>
        <v>0</v>
      </c>
      <c r="AR174" s="13" t="s">
        <v>201</v>
      </c>
      <c r="AT174" s="13" t="s">
        <v>136</v>
      </c>
      <c r="AU174" s="13" t="s">
        <v>78</v>
      </c>
      <c r="AY174" s="13" t="s">
        <v>131</v>
      </c>
      <c r="BE174" s="177">
        <f t="shared" si="34"/>
        <v>0</v>
      </c>
      <c r="BF174" s="177">
        <f t="shared" si="35"/>
        <v>0</v>
      </c>
      <c r="BG174" s="177">
        <f t="shared" si="36"/>
        <v>0</v>
      </c>
      <c r="BH174" s="177">
        <f t="shared" si="37"/>
        <v>0</v>
      </c>
      <c r="BI174" s="177">
        <f t="shared" si="38"/>
        <v>0</v>
      </c>
      <c r="BJ174" s="13" t="s">
        <v>21</v>
      </c>
      <c r="BK174" s="177">
        <f t="shared" si="39"/>
        <v>0</v>
      </c>
      <c r="BL174" s="13" t="s">
        <v>201</v>
      </c>
      <c r="BM174" s="13" t="s">
        <v>378</v>
      </c>
    </row>
    <row r="175" spans="2:65" s="1" customFormat="1" ht="14.4" customHeight="1">
      <c r="B175" s="30"/>
      <c r="C175" s="166" t="s">
        <v>379</v>
      </c>
      <c r="D175" s="166" t="s">
        <v>136</v>
      </c>
      <c r="E175" s="167" t="s">
        <v>380</v>
      </c>
      <c r="F175" s="168" t="s">
        <v>381</v>
      </c>
      <c r="G175" s="169" t="s">
        <v>139</v>
      </c>
      <c r="H175" s="170">
        <v>3</v>
      </c>
      <c r="I175" s="171"/>
      <c r="J175" s="172">
        <f t="shared" si="30"/>
        <v>0</v>
      </c>
      <c r="K175" s="168" t="s">
        <v>200</v>
      </c>
      <c r="L175" s="34"/>
      <c r="M175" s="173" t="s">
        <v>1</v>
      </c>
      <c r="N175" s="174" t="s">
        <v>43</v>
      </c>
      <c r="O175" s="56"/>
      <c r="P175" s="175">
        <f t="shared" si="31"/>
        <v>0</v>
      </c>
      <c r="Q175" s="175">
        <v>8.8000000000000003E-4</v>
      </c>
      <c r="R175" s="175">
        <f t="shared" si="32"/>
        <v>2.64E-3</v>
      </c>
      <c r="S175" s="175">
        <v>0</v>
      </c>
      <c r="T175" s="176">
        <f t="shared" si="33"/>
        <v>0</v>
      </c>
      <c r="AR175" s="13" t="s">
        <v>201</v>
      </c>
      <c r="AT175" s="13" t="s">
        <v>136</v>
      </c>
      <c r="AU175" s="13" t="s">
        <v>78</v>
      </c>
      <c r="AY175" s="13" t="s">
        <v>131</v>
      </c>
      <c r="BE175" s="177">
        <f t="shared" si="34"/>
        <v>0</v>
      </c>
      <c r="BF175" s="177">
        <f t="shared" si="35"/>
        <v>0</v>
      </c>
      <c r="BG175" s="177">
        <f t="shared" si="36"/>
        <v>0</v>
      </c>
      <c r="BH175" s="177">
        <f t="shared" si="37"/>
        <v>0</v>
      </c>
      <c r="BI175" s="177">
        <f t="shared" si="38"/>
        <v>0</v>
      </c>
      <c r="BJ175" s="13" t="s">
        <v>21</v>
      </c>
      <c r="BK175" s="177">
        <f t="shared" si="39"/>
        <v>0</v>
      </c>
      <c r="BL175" s="13" t="s">
        <v>201</v>
      </c>
      <c r="BM175" s="13" t="s">
        <v>382</v>
      </c>
    </row>
    <row r="176" spans="2:65" s="1" customFormat="1" ht="14.4" customHeight="1">
      <c r="B176" s="30"/>
      <c r="C176" s="166" t="s">
        <v>383</v>
      </c>
      <c r="D176" s="166" t="s">
        <v>136</v>
      </c>
      <c r="E176" s="167" t="s">
        <v>384</v>
      </c>
      <c r="F176" s="168" t="s">
        <v>385</v>
      </c>
      <c r="G176" s="169" t="s">
        <v>177</v>
      </c>
      <c r="H176" s="170">
        <v>8.2000000000000003E-2</v>
      </c>
      <c r="I176" s="171"/>
      <c r="J176" s="172">
        <f t="shared" si="30"/>
        <v>0</v>
      </c>
      <c r="K176" s="168" t="s">
        <v>1</v>
      </c>
      <c r="L176" s="34"/>
      <c r="M176" s="173" t="s">
        <v>1</v>
      </c>
      <c r="N176" s="174" t="s">
        <v>43</v>
      </c>
      <c r="O176" s="56"/>
      <c r="P176" s="175">
        <f t="shared" si="31"/>
        <v>0</v>
      </c>
      <c r="Q176" s="175">
        <v>0</v>
      </c>
      <c r="R176" s="175">
        <f t="shared" si="32"/>
        <v>0</v>
      </c>
      <c r="S176" s="175">
        <v>0</v>
      </c>
      <c r="T176" s="176">
        <f t="shared" si="33"/>
        <v>0</v>
      </c>
      <c r="AR176" s="13" t="s">
        <v>201</v>
      </c>
      <c r="AT176" s="13" t="s">
        <v>136</v>
      </c>
      <c r="AU176" s="13" t="s">
        <v>78</v>
      </c>
      <c r="AY176" s="13" t="s">
        <v>131</v>
      </c>
      <c r="BE176" s="177">
        <f t="shared" si="34"/>
        <v>0</v>
      </c>
      <c r="BF176" s="177">
        <f t="shared" si="35"/>
        <v>0</v>
      </c>
      <c r="BG176" s="177">
        <f t="shared" si="36"/>
        <v>0</v>
      </c>
      <c r="BH176" s="177">
        <f t="shared" si="37"/>
        <v>0</v>
      </c>
      <c r="BI176" s="177">
        <f t="shared" si="38"/>
        <v>0</v>
      </c>
      <c r="BJ176" s="13" t="s">
        <v>21</v>
      </c>
      <c r="BK176" s="177">
        <f t="shared" si="39"/>
        <v>0</v>
      </c>
      <c r="BL176" s="13" t="s">
        <v>201</v>
      </c>
      <c r="BM176" s="13" t="s">
        <v>386</v>
      </c>
    </row>
    <row r="177" spans="2:65" s="1" customFormat="1" ht="14.4" customHeight="1">
      <c r="B177" s="30"/>
      <c r="C177" s="166" t="s">
        <v>387</v>
      </c>
      <c r="D177" s="166" t="s">
        <v>136</v>
      </c>
      <c r="E177" s="167" t="s">
        <v>388</v>
      </c>
      <c r="F177" s="168" t="s">
        <v>389</v>
      </c>
      <c r="G177" s="169" t="s">
        <v>177</v>
      </c>
      <c r="H177" s="170">
        <v>8.2000000000000003E-2</v>
      </c>
      <c r="I177" s="171"/>
      <c r="J177" s="172">
        <f t="shared" si="30"/>
        <v>0</v>
      </c>
      <c r="K177" s="168" t="s">
        <v>1</v>
      </c>
      <c r="L177" s="34"/>
      <c r="M177" s="173" t="s">
        <v>1</v>
      </c>
      <c r="N177" s="174" t="s">
        <v>43</v>
      </c>
      <c r="O177" s="56"/>
      <c r="P177" s="175">
        <f t="shared" si="31"/>
        <v>0</v>
      </c>
      <c r="Q177" s="175">
        <v>0</v>
      </c>
      <c r="R177" s="175">
        <f t="shared" si="32"/>
        <v>0</v>
      </c>
      <c r="S177" s="175">
        <v>0</v>
      </c>
      <c r="T177" s="176">
        <f t="shared" si="33"/>
        <v>0</v>
      </c>
      <c r="AR177" s="13" t="s">
        <v>201</v>
      </c>
      <c r="AT177" s="13" t="s">
        <v>136</v>
      </c>
      <c r="AU177" s="13" t="s">
        <v>78</v>
      </c>
      <c r="AY177" s="13" t="s">
        <v>131</v>
      </c>
      <c r="BE177" s="177">
        <f t="shared" si="34"/>
        <v>0</v>
      </c>
      <c r="BF177" s="177">
        <f t="shared" si="35"/>
        <v>0</v>
      </c>
      <c r="BG177" s="177">
        <f t="shared" si="36"/>
        <v>0</v>
      </c>
      <c r="BH177" s="177">
        <f t="shared" si="37"/>
        <v>0</v>
      </c>
      <c r="BI177" s="177">
        <f t="shared" si="38"/>
        <v>0</v>
      </c>
      <c r="BJ177" s="13" t="s">
        <v>21</v>
      </c>
      <c r="BK177" s="177">
        <f t="shared" si="39"/>
        <v>0</v>
      </c>
      <c r="BL177" s="13" t="s">
        <v>201</v>
      </c>
      <c r="BM177" s="13" t="s">
        <v>390</v>
      </c>
    </row>
    <row r="178" spans="2:65" s="10" customFormat="1" ht="22.8" customHeight="1">
      <c r="B178" s="150"/>
      <c r="C178" s="151"/>
      <c r="D178" s="152" t="s">
        <v>71</v>
      </c>
      <c r="E178" s="164" t="s">
        <v>391</v>
      </c>
      <c r="F178" s="164" t="s">
        <v>392</v>
      </c>
      <c r="G178" s="151"/>
      <c r="H178" s="151"/>
      <c r="I178" s="154"/>
      <c r="J178" s="165">
        <f>BK178</f>
        <v>0</v>
      </c>
      <c r="K178" s="151"/>
      <c r="L178" s="156"/>
      <c r="M178" s="157"/>
      <c r="N178" s="158"/>
      <c r="O178" s="158"/>
      <c r="P178" s="159">
        <f>P179</f>
        <v>0</v>
      </c>
      <c r="Q178" s="158"/>
      <c r="R178" s="159">
        <f>R179</f>
        <v>2.7899999999999999E-3</v>
      </c>
      <c r="S178" s="158"/>
      <c r="T178" s="160">
        <f>T179</f>
        <v>0</v>
      </c>
      <c r="AR178" s="161" t="s">
        <v>78</v>
      </c>
      <c r="AT178" s="162" t="s">
        <v>71</v>
      </c>
      <c r="AU178" s="162" t="s">
        <v>21</v>
      </c>
      <c r="AY178" s="161" t="s">
        <v>131</v>
      </c>
      <c r="BK178" s="163">
        <f>BK179</f>
        <v>0</v>
      </c>
    </row>
    <row r="179" spans="2:65" s="1" customFormat="1" ht="14.4" customHeight="1">
      <c r="B179" s="30"/>
      <c r="C179" s="166" t="s">
        <v>393</v>
      </c>
      <c r="D179" s="166" t="s">
        <v>136</v>
      </c>
      <c r="E179" s="167" t="s">
        <v>394</v>
      </c>
      <c r="F179" s="168" t="s">
        <v>395</v>
      </c>
      <c r="G179" s="169" t="s">
        <v>139</v>
      </c>
      <c r="H179" s="170">
        <v>1</v>
      </c>
      <c r="I179" s="171"/>
      <c r="J179" s="172">
        <f>ROUND(I179*H179,2)</f>
        <v>0</v>
      </c>
      <c r="K179" s="168" t="s">
        <v>1</v>
      </c>
      <c r="L179" s="34"/>
      <c r="M179" s="173" t="s">
        <v>1</v>
      </c>
      <c r="N179" s="174" t="s">
        <v>43</v>
      </c>
      <c r="O179" s="56"/>
      <c r="P179" s="175">
        <f>O179*H179</f>
        <v>0</v>
      </c>
      <c r="Q179" s="175">
        <v>2.7899999999999999E-3</v>
      </c>
      <c r="R179" s="175">
        <f>Q179*H179</f>
        <v>2.7899999999999999E-3</v>
      </c>
      <c r="S179" s="175">
        <v>0</v>
      </c>
      <c r="T179" s="176">
        <f>S179*H179</f>
        <v>0</v>
      </c>
      <c r="AR179" s="13" t="s">
        <v>201</v>
      </c>
      <c r="AT179" s="13" t="s">
        <v>136</v>
      </c>
      <c r="AU179" s="13" t="s">
        <v>78</v>
      </c>
      <c r="AY179" s="13" t="s">
        <v>131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3" t="s">
        <v>21</v>
      </c>
      <c r="BK179" s="177">
        <f>ROUND(I179*H179,2)</f>
        <v>0</v>
      </c>
      <c r="BL179" s="13" t="s">
        <v>201</v>
      </c>
      <c r="BM179" s="13" t="s">
        <v>396</v>
      </c>
    </row>
    <row r="180" spans="2:65" s="10" customFormat="1" ht="22.8" customHeight="1">
      <c r="B180" s="150"/>
      <c r="C180" s="151"/>
      <c r="D180" s="152" t="s">
        <v>71</v>
      </c>
      <c r="E180" s="164" t="s">
        <v>397</v>
      </c>
      <c r="F180" s="164" t="s">
        <v>398</v>
      </c>
      <c r="G180" s="151"/>
      <c r="H180" s="151"/>
      <c r="I180" s="154"/>
      <c r="J180" s="165">
        <f>BK180</f>
        <v>0</v>
      </c>
      <c r="K180" s="151"/>
      <c r="L180" s="156"/>
      <c r="M180" s="157"/>
      <c r="N180" s="158"/>
      <c r="O180" s="158"/>
      <c r="P180" s="159">
        <f>SUM(P181:P185)</f>
        <v>0</v>
      </c>
      <c r="Q180" s="158"/>
      <c r="R180" s="159">
        <f>SUM(R181:R185)</f>
        <v>9.5000000000000015E-3</v>
      </c>
      <c r="S180" s="158"/>
      <c r="T180" s="160">
        <f>SUM(T181:T185)</f>
        <v>0</v>
      </c>
      <c r="AR180" s="161" t="s">
        <v>78</v>
      </c>
      <c r="AT180" s="162" t="s">
        <v>71</v>
      </c>
      <c r="AU180" s="162" t="s">
        <v>21</v>
      </c>
      <c r="AY180" s="161" t="s">
        <v>131</v>
      </c>
      <c r="BK180" s="163">
        <f>SUM(BK181:BK185)</f>
        <v>0</v>
      </c>
    </row>
    <row r="181" spans="2:65" s="1" customFormat="1" ht="14.4" customHeight="1">
      <c r="B181" s="30"/>
      <c r="C181" s="166" t="s">
        <v>399</v>
      </c>
      <c r="D181" s="166" t="s">
        <v>136</v>
      </c>
      <c r="E181" s="167" t="s">
        <v>400</v>
      </c>
      <c r="F181" s="168" t="s">
        <v>401</v>
      </c>
      <c r="G181" s="169" t="s">
        <v>139</v>
      </c>
      <c r="H181" s="170">
        <v>3</v>
      </c>
      <c r="I181" s="171"/>
      <c r="J181" s="172">
        <f>ROUND(I181*H181,2)</f>
        <v>0</v>
      </c>
      <c r="K181" s="168" t="s">
        <v>1</v>
      </c>
      <c r="L181" s="34"/>
      <c r="M181" s="173" t="s">
        <v>1</v>
      </c>
      <c r="N181" s="174" t="s">
        <v>43</v>
      </c>
      <c r="O181" s="56"/>
      <c r="P181" s="175">
        <f>O181*H181</f>
        <v>0</v>
      </c>
      <c r="Q181" s="175">
        <v>2.7999999999999998E-4</v>
      </c>
      <c r="R181" s="175">
        <f>Q181*H181</f>
        <v>8.3999999999999993E-4</v>
      </c>
      <c r="S181" s="175">
        <v>0</v>
      </c>
      <c r="T181" s="176">
        <f>S181*H181</f>
        <v>0</v>
      </c>
      <c r="AR181" s="13" t="s">
        <v>201</v>
      </c>
      <c r="AT181" s="13" t="s">
        <v>136</v>
      </c>
      <c r="AU181" s="13" t="s">
        <v>78</v>
      </c>
      <c r="AY181" s="13" t="s">
        <v>131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3" t="s">
        <v>21</v>
      </c>
      <c r="BK181" s="177">
        <f>ROUND(I181*H181,2)</f>
        <v>0</v>
      </c>
      <c r="BL181" s="13" t="s">
        <v>201</v>
      </c>
      <c r="BM181" s="13" t="s">
        <v>402</v>
      </c>
    </row>
    <row r="182" spans="2:65" s="1" customFormat="1" ht="14.4" customHeight="1">
      <c r="B182" s="30"/>
      <c r="C182" s="166" t="s">
        <v>403</v>
      </c>
      <c r="D182" s="166" t="s">
        <v>136</v>
      </c>
      <c r="E182" s="167" t="s">
        <v>404</v>
      </c>
      <c r="F182" s="168" t="s">
        <v>405</v>
      </c>
      <c r="G182" s="169" t="s">
        <v>139</v>
      </c>
      <c r="H182" s="170">
        <v>1</v>
      </c>
      <c r="I182" s="171"/>
      <c r="J182" s="172">
        <f>ROUND(I182*H182,2)</f>
        <v>0</v>
      </c>
      <c r="K182" s="168" t="s">
        <v>1</v>
      </c>
      <c r="L182" s="34"/>
      <c r="M182" s="173" t="s">
        <v>1</v>
      </c>
      <c r="N182" s="174" t="s">
        <v>43</v>
      </c>
      <c r="O182" s="56"/>
      <c r="P182" s="175">
        <f>O182*H182</f>
        <v>0</v>
      </c>
      <c r="Q182" s="175">
        <v>1.6000000000000001E-4</v>
      </c>
      <c r="R182" s="175">
        <f>Q182*H182</f>
        <v>1.6000000000000001E-4</v>
      </c>
      <c r="S182" s="175">
        <v>0</v>
      </c>
      <c r="T182" s="176">
        <f>S182*H182</f>
        <v>0</v>
      </c>
      <c r="AR182" s="13" t="s">
        <v>201</v>
      </c>
      <c r="AT182" s="13" t="s">
        <v>136</v>
      </c>
      <c r="AU182" s="13" t="s">
        <v>78</v>
      </c>
      <c r="AY182" s="13" t="s">
        <v>131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3" t="s">
        <v>21</v>
      </c>
      <c r="BK182" s="177">
        <f>ROUND(I182*H182,2)</f>
        <v>0</v>
      </c>
      <c r="BL182" s="13" t="s">
        <v>201</v>
      </c>
      <c r="BM182" s="13" t="s">
        <v>406</v>
      </c>
    </row>
    <row r="183" spans="2:65" s="1" customFormat="1" ht="14.4" customHeight="1">
      <c r="B183" s="30"/>
      <c r="C183" s="178" t="s">
        <v>407</v>
      </c>
      <c r="D183" s="178" t="s">
        <v>204</v>
      </c>
      <c r="E183" s="179" t="s">
        <v>408</v>
      </c>
      <c r="F183" s="180" t="s">
        <v>409</v>
      </c>
      <c r="G183" s="181" t="s">
        <v>139</v>
      </c>
      <c r="H183" s="182">
        <v>1</v>
      </c>
      <c r="I183" s="183"/>
      <c r="J183" s="184">
        <f>ROUND(I183*H183,2)</f>
        <v>0</v>
      </c>
      <c r="K183" s="180" t="s">
        <v>1</v>
      </c>
      <c r="L183" s="185"/>
      <c r="M183" s="186" t="s">
        <v>1</v>
      </c>
      <c r="N183" s="187" t="s">
        <v>43</v>
      </c>
      <c r="O183" s="56"/>
      <c r="P183" s="175">
        <f>O183*H183</f>
        <v>0</v>
      </c>
      <c r="Q183" s="175">
        <v>8.5000000000000006E-3</v>
      </c>
      <c r="R183" s="175">
        <f>Q183*H183</f>
        <v>8.5000000000000006E-3</v>
      </c>
      <c r="S183" s="175">
        <v>0</v>
      </c>
      <c r="T183" s="176">
        <f>S183*H183</f>
        <v>0</v>
      </c>
      <c r="AR183" s="13" t="s">
        <v>207</v>
      </c>
      <c r="AT183" s="13" t="s">
        <v>204</v>
      </c>
      <c r="AU183" s="13" t="s">
        <v>78</v>
      </c>
      <c r="AY183" s="13" t="s">
        <v>131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3" t="s">
        <v>21</v>
      </c>
      <c r="BK183" s="177">
        <f>ROUND(I183*H183,2)</f>
        <v>0</v>
      </c>
      <c r="BL183" s="13" t="s">
        <v>201</v>
      </c>
      <c r="BM183" s="13" t="s">
        <v>410</v>
      </c>
    </row>
    <row r="184" spans="2:65" s="1" customFormat="1" ht="14.4" customHeight="1">
      <c r="B184" s="30"/>
      <c r="C184" s="166" t="s">
        <v>411</v>
      </c>
      <c r="D184" s="166" t="s">
        <v>136</v>
      </c>
      <c r="E184" s="167" t="s">
        <v>412</v>
      </c>
      <c r="F184" s="168" t="s">
        <v>413</v>
      </c>
      <c r="G184" s="169" t="s">
        <v>177</v>
      </c>
      <c r="H184" s="170">
        <v>0.01</v>
      </c>
      <c r="I184" s="171"/>
      <c r="J184" s="172">
        <f>ROUND(I184*H184,2)</f>
        <v>0</v>
      </c>
      <c r="K184" s="168" t="s">
        <v>1</v>
      </c>
      <c r="L184" s="34"/>
      <c r="M184" s="173" t="s">
        <v>1</v>
      </c>
      <c r="N184" s="174" t="s">
        <v>43</v>
      </c>
      <c r="O184" s="56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AR184" s="13" t="s">
        <v>201</v>
      </c>
      <c r="AT184" s="13" t="s">
        <v>136</v>
      </c>
      <c r="AU184" s="13" t="s">
        <v>78</v>
      </c>
      <c r="AY184" s="13" t="s">
        <v>131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3" t="s">
        <v>21</v>
      </c>
      <c r="BK184" s="177">
        <f>ROUND(I184*H184,2)</f>
        <v>0</v>
      </c>
      <c r="BL184" s="13" t="s">
        <v>201</v>
      </c>
      <c r="BM184" s="13" t="s">
        <v>414</v>
      </c>
    </row>
    <row r="185" spans="2:65" s="1" customFormat="1" ht="14.4" customHeight="1">
      <c r="B185" s="30"/>
      <c r="C185" s="166" t="s">
        <v>415</v>
      </c>
      <c r="D185" s="166" t="s">
        <v>136</v>
      </c>
      <c r="E185" s="167" t="s">
        <v>416</v>
      </c>
      <c r="F185" s="168" t="s">
        <v>417</v>
      </c>
      <c r="G185" s="169" t="s">
        <v>177</v>
      </c>
      <c r="H185" s="170">
        <v>0.01</v>
      </c>
      <c r="I185" s="171"/>
      <c r="J185" s="172">
        <f>ROUND(I185*H185,2)</f>
        <v>0</v>
      </c>
      <c r="K185" s="168" t="s">
        <v>1</v>
      </c>
      <c r="L185" s="34"/>
      <c r="M185" s="173" t="s">
        <v>1</v>
      </c>
      <c r="N185" s="174" t="s">
        <v>43</v>
      </c>
      <c r="O185" s="56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AR185" s="13" t="s">
        <v>201</v>
      </c>
      <c r="AT185" s="13" t="s">
        <v>136</v>
      </c>
      <c r="AU185" s="13" t="s">
        <v>78</v>
      </c>
      <c r="AY185" s="13" t="s">
        <v>131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3" t="s">
        <v>21</v>
      </c>
      <c r="BK185" s="177">
        <f>ROUND(I185*H185,2)</f>
        <v>0</v>
      </c>
      <c r="BL185" s="13" t="s">
        <v>201</v>
      </c>
      <c r="BM185" s="13" t="s">
        <v>418</v>
      </c>
    </row>
    <row r="186" spans="2:65" s="10" customFormat="1" ht="22.8" customHeight="1">
      <c r="B186" s="150"/>
      <c r="C186" s="151"/>
      <c r="D186" s="152" t="s">
        <v>71</v>
      </c>
      <c r="E186" s="164" t="s">
        <v>419</v>
      </c>
      <c r="F186" s="164" t="s">
        <v>420</v>
      </c>
      <c r="G186" s="151"/>
      <c r="H186" s="151"/>
      <c r="I186" s="154"/>
      <c r="J186" s="165">
        <f>BK186</f>
        <v>0</v>
      </c>
      <c r="K186" s="151"/>
      <c r="L186" s="156"/>
      <c r="M186" s="157"/>
      <c r="N186" s="158"/>
      <c r="O186" s="158"/>
      <c r="P186" s="159">
        <f>SUM(P187:P199)</f>
        <v>0</v>
      </c>
      <c r="Q186" s="158"/>
      <c r="R186" s="159">
        <f>SUM(R187:R199)</f>
        <v>1.8289499999999999</v>
      </c>
      <c r="S186" s="158"/>
      <c r="T186" s="160">
        <f>SUM(T187:T199)</f>
        <v>1.23675</v>
      </c>
      <c r="AR186" s="161" t="s">
        <v>78</v>
      </c>
      <c r="AT186" s="162" t="s">
        <v>71</v>
      </c>
      <c r="AU186" s="162" t="s">
        <v>21</v>
      </c>
      <c r="AY186" s="161" t="s">
        <v>131</v>
      </c>
      <c r="BK186" s="163">
        <f>SUM(BK187:BK199)</f>
        <v>0</v>
      </c>
    </row>
    <row r="187" spans="2:65" s="1" customFormat="1" ht="14.4" customHeight="1">
      <c r="B187" s="30"/>
      <c r="C187" s="166" t="s">
        <v>421</v>
      </c>
      <c r="D187" s="166" t="s">
        <v>136</v>
      </c>
      <c r="E187" s="167" t="s">
        <v>422</v>
      </c>
      <c r="F187" s="168" t="s">
        <v>423</v>
      </c>
      <c r="G187" s="169" t="s">
        <v>139</v>
      </c>
      <c r="H187" s="170">
        <v>3</v>
      </c>
      <c r="I187" s="171"/>
      <c r="J187" s="172">
        <f t="shared" ref="J187:J199" si="40">ROUND(I187*H187,2)</f>
        <v>0</v>
      </c>
      <c r="K187" s="168" t="s">
        <v>1</v>
      </c>
      <c r="L187" s="34"/>
      <c r="M187" s="173" t="s">
        <v>1</v>
      </c>
      <c r="N187" s="174" t="s">
        <v>43</v>
      </c>
      <c r="O187" s="56"/>
      <c r="P187" s="175">
        <f t="shared" ref="P187:P199" si="41">O187*H187</f>
        <v>0</v>
      </c>
      <c r="Q187" s="175">
        <v>1.7000000000000001E-4</v>
      </c>
      <c r="R187" s="175">
        <f t="shared" ref="R187:R199" si="42">Q187*H187</f>
        <v>5.1000000000000004E-4</v>
      </c>
      <c r="S187" s="175">
        <v>0.41225000000000001</v>
      </c>
      <c r="T187" s="176">
        <f t="shared" ref="T187:T199" si="43">S187*H187</f>
        <v>1.23675</v>
      </c>
      <c r="AR187" s="13" t="s">
        <v>201</v>
      </c>
      <c r="AT187" s="13" t="s">
        <v>136</v>
      </c>
      <c r="AU187" s="13" t="s">
        <v>78</v>
      </c>
      <c r="AY187" s="13" t="s">
        <v>131</v>
      </c>
      <c r="BE187" s="177">
        <f t="shared" ref="BE187:BE199" si="44">IF(N187="základní",J187,0)</f>
        <v>0</v>
      </c>
      <c r="BF187" s="177">
        <f t="shared" ref="BF187:BF199" si="45">IF(N187="snížená",J187,0)</f>
        <v>0</v>
      </c>
      <c r="BG187" s="177">
        <f t="shared" ref="BG187:BG199" si="46">IF(N187="zákl. přenesená",J187,0)</f>
        <v>0</v>
      </c>
      <c r="BH187" s="177">
        <f t="shared" ref="BH187:BH199" si="47">IF(N187="sníž. přenesená",J187,0)</f>
        <v>0</v>
      </c>
      <c r="BI187" s="177">
        <f t="shared" ref="BI187:BI199" si="48">IF(N187="nulová",J187,0)</f>
        <v>0</v>
      </c>
      <c r="BJ187" s="13" t="s">
        <v>21</v>
      </c>
      <c r="BK187" s="177">
        <f t="shared" ref="BK187:BK199" si="49">ROUND(I187*H187,2)</f>
        <v>0</v>
      </c>
      <c r="BL187" s="13" t="s">
        <v>201</v>
      </c>
      <c r="BM187" s="13" t="s">
        <v>424</v>
      </c>
    </row>
    <row r="188" spans="2:65" s="1" customFormat="1" ht="14.4" customHeight="1">
      <c r="B188" s="30"/>
      <c r="C188" s="166" t="s">
        <v>425</v>
      </c>
      <c r="D188" s="166" t="s">
        <v>136</v>
      </c>
      <c r="E188" s="167" t="s">
        <v>426</v>
      </c>
      <c r="F188" s="168" t="s">
        <v>427</v>
      </c>
      <c r="G188" s="169" t="s">
        <v>139</v>
      </c>
      <c r="H188" s="170">
        <v>3</v>
      </c>
      <c r="I188" s="171"/>
      <c r="J188" s="172">
        <f t="shared" si="40"/>
        <v>0</v>
      </c>
      <c r="K188" s="168" t="s">
        <v>1</v>
      </c>
      <c r="L188" s="34"/>
      <c r="M188" s="173" t="s">
        <v>1</v>
      </c>
      <c r="N188" s="174" t="s">
        <v>43</v>
      </c>
      <c r="O188" s="56"/>
      <c r="P188" s="175">
        <f t="shared" si="41"/>
        <v>0</v>
      </c>
      <c r="Q188" s="175">
        <v>2.6099999999999999E-3</v>
      </c>
      <c r="R188" s="175">
        <f t="shared" si="42"/>
        <v>7.8300000000000002E-3</v>
      </c>
      <c r="S188" s="175">
        <v>0</v>
      </c>
      <c r="T188" s="176">
        <f t="shared" si="43"/>
        <v>0</v>
      </c>
      <c r="AR188" s="13" t="s">
        <v>201</v>
      </c>
      <c r="AT188" s="13" t="s">
        <v>136</v>
      </c>
      <c r="AU188" s="13" t="s">
        <v>78</v>
      </c>
      <c r="AY188" s="13" t="s">
        <v>131</v>
      </c>
      <c r="BE188" s="177">
        <f t="shared" si="44"/>
        <v>0</v>
      </c>
      <c r="BF188" s="177">
        <f t="shared" si="45"/>
        <v>0</v>
      </c>
      <c r="BG188" s="177">
        <f t="shared" si="46"/>
        <v>0</v>
      </c>
      <c r="BH188" s="177">
        <f t="shared" si="47"/>
        <v>0</v>
      </c>
      <c r="BI188" s="177">
        <f t="shared" si="48"/>
        <v>0</v>
      </c>
      <c r="BJ188" s="13" t="s">
        <v>21</v>
      </c>
      <c r="BK188" s="177">
        <f t="shared" si="49"/>
        <v>0</v>
      </c>
      <c r="BL188" s="13" t="s">
        <v>201</v>
      </c>
      <c r="BM188" s="13" t="s">
        <v>428</v>
      </c>
    </row>
    <row r="189" spans="2:65" s="1" customFormat="1" ht="14.4" customHeight="1">
      <c r="B189" s="30"/>
      <c r="C189" s="178" t="s">
        <v>429</v>
      </c>
      <c r="D189" s="178" t="s">
        <v>204</v>
      </c>
      <c r="E189" s="179" t="s">
        <v>430</v>
      </c>
      <c r="F189" s="180" t="s">
        <v>431</v>
      </c>
      <c r="G189" s="181" t="s">
        <v>139</v>
      </c>
      <c r="H189" s="182">
        <v>3</v>
      </c>
      <c r="I189" s="183"/>
      <c r="J189" s="184">
        <f t="shared" si="40"/>
        <v>0</v>
      </c>
      <c r="K189" s="180" t="s">
        <v>1</v>
      </c>
      <c r="L189" s="185"/>
      <c r="M189" s="186" t="s">
        <v>1</v>
      </c>
      <c r="N189" s="187" t="s">
        <v>43</v>
      </c>
      <c r="O189" s="56"/>
      <c r="P189" s="175">
        <f t="shared" si="41"/>
        <v>0</v>
      </c>
      <c r="Q189" s="175">
        <v>0.04</v>
      </c>
      <c r="R189" s="175">
        <f t="shared" si="42"/>
        <v>0.12</v>
      </c>
      <c r="S189" s="175">
        <v>0</v>
      </c>
      <c r="T189" s="176">
        <f t="shared" si="43"/>
        <v>0</v>
      </c>
      <c r="AR189" s="13" t="s">
        <v>207</v>
      </c>
      <c r="AT189" s="13" t="s">
        <v>204</v>
      </c>
      <c r="AU189" s="13" t="s">
        <v>78</v>
      </c>
      <c r="AY189" s="13" t="s">
        <v>131</v>
      </c>
      <c r="BE189" s="177">
        <f t="shared" si="44"/>
        <v>0</v>
      </c>
      <c r="BF189" s="177">
        <f t="shared" si="45"/>
        <v>0</v>
      </c>
      <c r="BG189" s="177">
        <f t="shared" si="46"/>
        <v>0</v>
      </c>
      <c r="BH189" s="177">
        <f t="shared" si="47"/>
        <v>0</v>
      </c>
      <c r="BI189" s="177">
        <f t="shared" si="48"/>
        <v>0</v>
      </c>
      <c r="BJ189" s="13" t="s">
        <v>21</v>
      </c>
      <c r="BK189" s="177">
        <f t="shared" si="49"/>
        <v>0</v>
      </c>
      <c r="BL189" s="13" t="s">
        <v>201</v>
      </c>
      <c r="BM189" s="13" t="s">
        <v>432</v>
      </c>
    </row>
    <row r="190" spans="2:65" s="1" customFormat="1" ht="14.4" customHeight="1">
      <c r="B190" s="30"/>
      <c r="C190" s="178" t="s">
        <v>433</v>
      </c>
      <c r="D190" s="178" t="s">
        <v>204</v>
      </c>
      <c r="E190" s="179" t="s">
        <v>434</v>
      </c>
      <c r="F190" s="180" t="s">
        <v>435</v>
      </c>
      <c r="G190" s="181" t="s">
        <v>139</v>
      </c>
      <c r="H190" s="182">
        <v>3</v>
      </c>
      <c r="I190" s="183"/>
      <c r="J190" s="184">
        <f t="shared" si="40"/>
        <v>0</v>
      </c>
      <c r="K190" s="180" t="s">
        <v>1</v>
      </c>
      <c r="L190" s="185"/>
      <c r="M190" s="186" t="s">
        <v>1</v>
      </c>
      <c r="N190" s="187" t="s">
        <v>43</v>
      </c>
      <c r="O190" s="56"/>
      <c r="P190" s="175">
        <f t="shared" si="41"/>
        <v>0</v>
      </c>
      <c r="Q190" s="175">
        <v>0.14099999999999999</v>
      </c>
      <c r="R190" s="175">
        <f t="shared" si="42"/>
        <v>0.42299999999999993</v>
      </c>
      <c r="S190" s="175">
        <v>0</v>
      </c>
      <c r="T190" s="176">
        <f t="shared" si="43"/>
        <v>0</v>
      </c>
      <c r="AR190" s="13" t="s">
        <v>207</v>
      </c>
      <c r="AT190" s="13" t="s">
        <v>204</v>
      </c>
      <c r="AU190" s="13" t="s">
        <v>78</v>
      </c>
      <c r="AY190" s="13" t="s">
        <v>131</v>
      </c>
      <c r="BE190" s="177">
        <f t="shared" si="44"/>
        <v>0</v>
      </c>
      <c r="BF190" s="177">
        <f t="shared" si="45"/>
        <v>0</v>
      </c>
      <c r="BG190" s="177">
        <f t="shared" si="46"/>
        <v>0</v>
      </c>
      <c r="BH190" s="177">
        <f t="shared" si="47"/>
        <v>0</v>
      </c>
      <c r="BI190" s="177">
        <f t="shared" si="48"/>
        <v>0</v>
      </c>
      <c r="BJ190" s="13" t="s">
        <v>21</v>
      </c>
      <c r="BK190" s="177">
        <f t="shared" si="49"/>
        <v>0</v>
      </c>
      <c r="BL190" s="13" t="s">
        <v>201</v>
      </c>
      <c r="BM190" s="13" t="s">
        <v>436</v>
      </c>
    </row>
    <row r="191" spans="2:65" s="1" customFormat="1" ht="14.4" customHeight="1">
      <c r="B191" s="30"/>
      <c r="C191" s="178" t="s">
        <v>437</v>
      </c>
      <c r="D191" s="178" t="s">
        <v>204</v>
      </c>
      <c r="E191" s="179" t="s">
        <v>438</v>
      </c>
      <c r="F191" s="180" t="s">
        <v>439</v>
      </c>
      <c r="G191" s="181" t="s">
        <v>139</v>
      </c>
      <c r="H191" s="182">
        <v>3</v>
      </c>
      <c r="I191" s="183"/>
      <c r="J191" s="184">
        <f t="shared" si="40"/>
        <v>0</v>
      </c>
      <c r="K191" s="180" t="s">
        <v>1</v>
      </c>
      <c r="L191" s="185"/>
      <c r="M191" s="186" t="s">
        <v>1</v>
      </c>
      <c r="N191" s="187" t="s">
        <v>43</v>
      </c>
      <c r="O191" s="56"/>
      <c r="P191" s="175">
        <f t="shared" si="41"/>
        <v>0</v>
      </c>
      <c r="Q191" s="175">
        <v>0.14099999999999999</v>
      </c>
      <c r="R191" s="175">
        <f t="shared" si="42"/>
        <v>0.42299999999999993</v>
      </c>
      <c r="S191" s="175">
        <v>0</v>
      </c>
      <c r="T191" s="176">
        <f t="shared" si="43"/>
        <v>0</v>
      </c>
      <c r="AR191" s="13" t="s">
        <v>207</v>
      </c>
      <c r="AT191" s="13" t="s">
        <v>204</v>
      </c>
      <c r="AU191" s="13" t="s">
        <v>78</v>
      </c>
      <c r="AY191" s="13" t="s">
        <v>131</v>
      </c>
      <c r="BE191" s="177">
        <f t="shared" si="44"/>
        <v>0</v>
      </c>
      <c r="BF191" s="177">
        <f t="shared" si="45"/>
        <v>0</v>
      </c>
      <c r="BG191" s="177">
        <f t="shared" si="46"/>
        <v>0</v>
      </c>
      <c r="BH191" s="177">
        <f t="shared" si="47"/>
        <v>0</v>
      </c>
      <c r="BI191" s="177">
        <f t="shared" si="48"/>
        <v>0</v>
      </c>
      <c r="BJ191" s="13" t="s">
        <v>21</v>
      </c>
      <c r="BK191" s="177">
        <f t="shared" si="49"/>
        <v>0</v>
      </c>
      <c r="BL191" s="13" t="s">
        <v>201</v>
      </c>
      <c r="BM191" s="13" t="s">
        <v>440</v>
      </c>
    </row>
    <row r="192" spans="2:65" s="1" customFormat="1" ht="14.4" customHeight="1">
      <c r="B192" s="30"/>
      <c r="C192" s="178" t="s">
        <v>441</v>
      </c>
      <c r="D192" s="178" t="s">
        <v>204</v>
      </c>
      <c r="E192" s="179" t="s">
        <v>442</v>
      </c>
      <c r="F192" s="180" t="s">
        <v>443</v>
      </c>
      <c r="G192" s="181" t="s">
        <v>139</v>
      </c>
      <c r="H192" s="182">
        <v>3</v>
      </c>
      <c r="I192" s="183"/>
      <c r="J192" s="184">
        <f t="shared" si="40"/>
        <v>0</v>
      </c>
      <c r="K192" s="180" t="s">
        <v>1</v>
      </c>
      <c r="L192" s="185"/>
      <c r="M192" s="186" t="s">
        <v>1</v>
      </c>
      <c r="N192" s="187" t="s">
        <v>43</v>
      </c>
      <c r="O192" s="56"/>
      <c r="P192" s="175">
        <f t="shared" si="41"/>
        <v>0</v>
      </c>
      <c r="Q192" s="175">
        <v>0.14099999999999999</v>
      </c>
      <c r="R192" s="175">
        <f t="shared" si="42"/>
        <v>0.42299999999999993</v>
      </c>
      <c r="S192" s="175">
        <v>0</v>
      </c>
      <c r="T192" s="176">
        <f t="shared" si="43"/>
        <v>0</v>
      </c>
      <c r="AR192" s="13" t="s">
        <v>207</v>
      </c>
      <c r="AT192" s="13" t="s">
        <v>204</v>
      </c>
      <c r="AU192" s="13" t="s">
        <v>78</v>
      </c>
      <c r="AY192" s="13" t="s">
        <v>131</v>
      </c>
      <c r="BE192" s="177">
        <f t="shared" si="44"/>
        <v>0</v>
      </c>
      <c r="BF192" s="177">
        <f t="shared" si="45"/>
        <v>0</v>
      </c>
      <c r="BG192" s="177">
        <f t="shared" si="46"/>
        <v>0</v>
      </c>
      <c r="BH192" s="177">
        <f t="shared" si="47"/>
        <v>0</v>
      </c>
      <c r="BI192" s="177">
        <f t="shared" si="48"/>
        <v>0</v>
      </c>
      <c r="BJ192" s="13" t="s">
        <v>21</v>
      </c>
      <c r="BK192" s="177">
        <f t="shared" si="49"/>
        <v>0</v>
      </c>
      <c r="BL192" s="13" t="s">
        <v>201</v>
      </c>
      <c r="BM192" s="13" t="s">
        <v>444</v>
      </c>
    </row>
    <row r="193" spans="2:65" s="1" customFormat="1" ht="14.4" customHeight="1">
      <c r="B193" s="30"/>
      <c r="C193" s="178" t="s">
        <v>445</v>
      </c>
      <c r="D193" s="178" t="s">
        <v>204</v>
      </c>
      <c r="E193" s="179" t="s">
        <v>446</v>
      </c>
      <c r="F193" s="180" t="s">
        <v>447</v>
      </c>
      <c r="G193" s="181" t="s">
        <v>139</v>
      </c>
      <c r="H193" s="182">
        <v>3</v>
      </c>
      <c r="I193" s="183"/>
      <c r="J193" s="184">
        <f t="shared" si="40"/>
        <v>0</v>
      </c>
      <c r="K193" s="180" t="s">
        <v>1</v>
      </c>
      <c r="L193" s="185"/>
      <c r="M193" s="186" t="s">
        <v>1</v>
      </c>
      <c r="N193" s="187" t="s">
        <v>43</v>
      </c>
      <c r="O193" s="56"/>
      <c r="P193" s="175">
        <f t="shared" si="41"/>
        <v>0</v>
      </c>
      <c r="Q193" s="175">
        <v>0.14099999999999999</v>
      </c>
      <c r="R193" s="175">
        <f t="shared" si="42"/>
        <v>0.42299999999999993</v>
      </c>
      <c r="S193" s="175">
        <v>0</v>
      </c>
      <c r="T193" s="176">
        <f t="shared" si="43"/>
        <v>0</v>
      </c>
      <c r="AR193" s="13" t="s">
        <v>207</v>
      </c>
      <c r="AT193" s="13" t="s">
        <v>204</v>
      </c>
      <c r="AU193" s="13" t="s">
        <v>78</v>
      </c>
      <c r="AY193" s="13" t="s">
        <v>131</v>
      </c>
      <c r="BE193" s="177">
        <f t="shared" si="44"/>
        <v>0</v>
      </c>
      <c r="BF193" s="177">
        <f t="shared" si="45"/>
        <v>0</v>
      </c>
      <c r="BG193" s="177">
        <f t="shared" si="46"/>
        <v>0</v>
      </c>
      <c r="BH193" s="177">
        <f t="shared" si="47"/>
        <v>0</v>
      </c>
      <c r="BI193" s="177">
        <f t="shared" si="48"/>
        <v>0</v>
      </c>
      <c r="BJ193" s="13" t="s">
        <v>21</v>
      </c>
      <c r="BK193" s="177">
        <f t="shared" si="49"/>
        <v>0</v>
      </c>
      <c r="BL193" s="13" t="s">
        <v>201</v>
      </c>
      <c r="BM193" s="13" t="s">
        <v>448</v>
      </c>
    </row>
    <row r="194" spans="2:65" s="1" customFormat="1" ht="14.4" customHeight="1">
      <c r="B194" s="30"/>
      <c r="C194" s="166" t="s">
        <v>449</v>
      </c>
      <c r="D194" s="166" t="s">
        <v>136</v>
      </c>
      <c r="E194" s="167" t="s">
        <v>450</v>
      </c>
      <c r="F194" s="168" t="s">
        <v>451</v>
      </c>
      <c r="G194" s="169" t="s">
        <v>139</v>
      </c>
      <c r="H194" s="170">
        <v>3</v>
      </c>
      <c r="I194" s="171"/>
      <c r="J194" s="172">
        <f t="shared" si="40"/>
        <v>0</v>
      </c>
      <c r="K194" s="168" t="s">
        <v>1</v>
      </c>
      <c r="L194" s="34"/>
      <c r="M194" s="173" t="s">
        <v>1</v>
      </c>
      <c r="N194" s="174" t="s">
        <v>43</v>
      </c>
      <c r="O194" s="56"/>
      <c r="P194" s="175">
        <f t="shared" si="41"/>
        <v>0</v>
      </c>
      <c r="Q194" s="175">
        <v>0</v>
      </c>
      <c r="R194" s="175">
        <f t="shared" si="42"/>
        <v>0</v>
      </c>
      <c r="S194" s="175">
        <v>0</v>
      </c>
      <c r="T194" s="176">
        <f t="shared" si="43"/>
        <v>0</v>
      </c>
      <c r="AR194" s="13" t="s">
        <v>201</v>
      </c>
      <c r="AT194" s="13" t="s">
        <v>136</v>
      </c>
      <c r="AU194" s="13" t="s">
        <v>78</v>
      </c>
      <c r="AY194" s="13" t="s">
        <v>131</v>
      </c>
      <c r="BE194" s="177">
        <f t="shared" si="44"/>
        <v>0</v>
      </c>
      <c r="BF194" s="177">
        <f t="shared" si="45"/>
        <v>0</v>
      </c>
      <c r="BG194" s="177">
        <f t="shared" si="46"/>
        <v>0</v>
      </c>
      <c r="BH194" s="177">
        <f t="shared" si="47"/>
        <v>0</v>
      </c>
      <c r="BI194" s="177">
        <f t="shared" si="48"/>
        <v>0</v>
      </c>
      <c r="BJ194" s="13" t="s">
        <v>21</v>
      </c>
      <c r="BK194" s="177">
        <f t="shared" si="49"/>
        <v>0</v>
      </c>
      <c r="BL194" s="13" t="s">
        <v>201</v>
      </c>
      <c r="BM194" s="13" t="s">
        <v>452</v>
      </c>
    </row>
    <row r="195" spans="2:65" s="1" customFormat="1" ht="14.4" customHeight="1">
      <c r="B195" s="30"/>
      <c r="C195" s="166" t="s">
        <v>453</v>
      </c>
      <c r="D195" s="166" t="s">
        <v>136</v>
      </c>
      <c r="E195" s="167" t="s">
        <v>454</v>
      </c>
      <c r="F195" s="168" t="s">
        <v>455</v>
      </c>
      <c r="G195" s="169" t="s">
        <v>139</v>
      </c>
      <c r="H195" s="170">
        <v>3</v>
      </c>
      <c r="I195" s="171"/>
      <c r="J195" s="172">
        <f t="shared" si="40"/>
        <v>0</v>
      </c>
      <c r="K195" s="168" t="s">
        <v>200</v>
      </c>
      <c r="L195" s="34"/>
      <c r="M195" s="173" t="s">
        <v>1</v>
      </c>
      <c r="N195" s="174" t="s">
        <v>43</v>
      </c>
      <c r="O195" s="56"/>
      <c r="P195" s="175">
        <f t="shared" si="41"/>
        <v>0</v>
      </c>
      <c r="Q195" s="175">
        <v>1.5200000000000001E-3</v>
      </c>
      <c r="R195" s="175">
        <f t="shared" si="42"/>
        <v>4.5599999999999998E-3</v>
      </c>
      <c r="S195" s="175">
        <v>0</v>
      </c>
      <c r="T195" s="176">
        <f t="shared" si="43"/>
        <v>0</v>
      </c>
      <c r="AR195" s="13" t="s">
        <v>201</v>
      </c>
      <c r="AT195" s="13" t="s">
        <v>136</v>
      </c>
      <c r="AU195" s="13" t="s">
        <v>78</v>
      </c>
      <c r="AY195" s="13" t="s">
        <v>131</v>
      </c>
      <c r="BE195" s="177">
        <f t="shared" si="44"/>
        <v>0</v>
      </c>
      <c r="BF195" s="177">
        <f t="shared" si="45"/>
        <v>0</v>
      </c>
      <c r="BG195" s="177">
        <f t="shared" si="46"/>
        <v>0</v>
      </c>
      <c r="BH195" s="177">
        <f t="shared" si="47"/>
        <v>0</v>
      </c>
      <c r="BI195" s="177">
        <f t="shared" si="48"/>
        <v>0</v>
      </c>
      <c r="BJ195" s="13" t="s">
        <v>21</v>
      </c>
      <c r="BK195" s="177">
        <f t="shared" si="49"/>
        <v>0</v>
      </c>
      <c r="BL195" s="13" t="s">
        <v>201</v>
      </c>
      <c r="BM195" s="13" t="s">
        <v>456</v>
      </c>
    </row>
    <row r="196" spans="2:65" s="1" customFormat="1" ht="14.4" customHeight="1">
      <c r="B196" s="30"/>
      <c r="C196" s="166" t="s">
        <v>457</v>
      </c>
      <c r="D196" s="166" t="s">
        <v>136</v>
      </c>
      <c r="E196" s="167" t="s">
        <v>458</v>
      </c>
      <c r="F196" s="168" t="s">
        <v>459</v>
      </c>
      <c r="G196" s="169" t="s">
        <v>163</v>
      </c>
      <c r="H196" s="170">
        <v>6</v>
      </c>
      <c r="I196" s="171"/>
      <c r="J196" s="172">
        <f t="shared" si="40"/>
        <v>0</v>
      </c>
      <c r="K196" s="168" t="s">
        <v>200</v>
      </c>
      <c r="L196" s="34"/>
      <c r="M196" s="173" t="s">
        <v>1</v>
      </c>
      <c r="N196" s="174" t="s">
        <v>43</v>
      </c>
      <c r="O196" s="56"/>
      <c r="P196" s="175">
        <f t="shared" si="41"/>
        <v>0</v>
      </c>
      <c r="Q196" s="175">
        <v>4.6000000000000001E-4</v>
      </c>
      <c r="R196" s="175">
        <f t="shared" si="42"/>
        <v>2.7600000000000003E-3</v>
      </c>
      <c r="S196" s="175">
        <v>0</v>
      </c>
      <c r="T196" s="176">
        <f t="shared" si="43"/>
        <v>0</v>
      </c>
      <c r="AR196" s="13" t="s">
        <v>201</v>
      </c>
      <c r="AT196" s="13" t="s">
        <v>136</v>
      </c>
      <c r="AU196" s="13" t="s">
        <v>78</v>
      </c>
      <c r="AY196" s="13" t="s">
        <v>131</v>
      </c>
      <c r="BE196" s="177">
        <f t="shared" si="44"/>
        <v>0</v>
      </c>
      <c r="BF196" s="177">
        <f t="shared" si="45"/>
        <v>0</v>
      </c>
      <c r="BG196" s="177">
        <f t="shared" si="46"/>
        <v>0</v>
      </c>
      <c r="BH196" s="177">
        <f t="shared" si="47"/>
        <v>0</v>
      </c>
      <c r="BI196" s="177">
        <f t="shared" si="48"/>
        <v>0</v>
      </c>
      <c r="BJ196" s="13" t="s">
        <v>21</v>
      </c>
      <c r="BK196" s="177">
        <f t="shared" si="49"/>
        <v>0</v>
      </c>
      <c r="BL196" s="13" t="s">
        <v>201</v>
      </c>
      <c r="BM196" s="13" t="s">
        <v>460</v>
      </c>
    </row>
    <row r="197" spans="2:65" s="1" customFormat="1" ht="14.4" customHeight="1">
      <c r="B197" s="30"/>
      <c r="C197" s="166" t="s">
        <v>461</v>
      </c>
      <c r="D197" s="166" t="s">
        <v>136</v>
      </c>
      <c r="E197" s="167" t="s">
        <v>462</v>
      </c>
      <c r="F197" s="168" t="s">
        <v>463</v>
      </c>
      <c r="G197" s="169" t="s">
        <v>139</v>
      </c>
      <c r="H197" s="170">
        <v>3</v>
      </c>
      <c r="I197" s="171"/>
      <c r="J197" s="172">
        <f t="shared" si="40"/>
        <v>0</v>
      </c>
      <c r="K197" s="168" t="s">
        <v>200</v>
      </c>
      <c r="L197" s="34"/>
      <c r="M197" s="173" t="s">
        <v>1</v>
      </c>
      <c r="N197" s="174" t="s">
        <v>43</v>
      </c>
      <c r="O197" s="56"/>
      <c r="P197" s="175">
        <f t="shared" si="41"/>
        <v>0</v>
      </c>
      <c r="Q197" s="175">
        <v>4.2999999999999999E-4</v>
      </c>
      <c r="R197" s="175">
        <f t="shared" si="42"/>
        <v>1.2899999999999999E-3</v>
      </c>
      <c r="S197" s="175">
        <v>0</v>
      </c>
      <c r="T197" s="176">
        <f t="shared" si="43"/>
        <v>0</v>
      </c>
      <c r="AR197" s="13" t="s">
        <v>201</v>
      </c>
      <c r="AT197" s="13" t="s">
        <v>136</v>
      </c>
      <c r="AU197" s="13" t="s">
        <v>78</v>
      </c>
      <c r="AY197" s="13" t="s">
        <v>131</v>
      </c>
      <c r="BE197" s="177">
        <f t="shared" si="44"/>
        <v>0</v>
      </c>
      <c r="BF197" s="177">
        <f t="shared" si="45"/>
        <v>0</v>
      </c>
      <c r="BG197" s="177">
        <f t="shared" si="46"/>
        <v>0</v>
      </c>
      <c r="BH197" s="177">
        <f t="shared" si="47"/>
        <v>0</v>
      </c>
      <c r="BI197" s="177">
        <f t="shared" si="48"/>
        <v>0</v>
      </c>
      <c r="BJ197" s="13" t="s">
        <v>21</v>
      </c>
      <c r="BK197" s="177">
        <f t="shared" si="49"/>
        <v>0</v>
      </c>
      <c r="BL197" s="13" t="s">
        <v>201</v>
      </c>
      <c r="BM197" s="13" t="s">
        <v>464</v>
      </c>
    </row>
    <row r="198" spans="2:65" s="1" customFormat="1" ht="14.4" customHeight="1">
      <c r="B198" s="30"/>
      <c r="C198" s="166" t="s">
        <v>465</v>
      </c>
      <c r="D198" s="166" t="s">
        <v>136</v>
      </c>
      <c r="E198" s="167" t="s">
        <v>466</v>
      </c>
      <c r="F198" s="168" t="s">
        <v>467</v>
      </c>
      <c r="G198" s="169" t="s">
        <v>177</v>
      </c>
      <c r="H198" s="170">
        <v>1.829</v>
      </c>
      <c r="I198" s="171"/>
      <c r="J198" s="172">
        <f t="shared" si="40"/>
        <v>0</v>
      </c>
      <c r="K198" s="168" t="s">
        <v>200</v>
      </c>
      <c r="L198" s="34"/>
      <c r="M198" s="173" t="s">
        <v>1</v>
      </c>
      <c r="N198" s="174" t="s">
        <v>43</v>
      </c>
      <c r="O198" s="56"/>
      <c r="P198" s="175">
        <f t="shared" si="41"/>
        <v>0</v>
      </c>
      <c r="Q198" s="175">
        <v>0</v>
      </c>
      <c r="R198" s="175">
        <f t="shared" si="42"/>
        <v>0</v>
      </c>
      <c r="S198" s="175">
        <v>0</v>
      </c>
      <c r="T198" s="176">
        <f t="shared" si="43"/>
        <v>0</v>
      </c>
      <c r="AR198" s="13" t="s">
        <v>201</v>
      </c>
      <c r="AT198" s="13" t="s">
        <v>136</v>
      </c>
      <c r="AU198" s="13" t="s">
        <v>78</v>
      </c>
      <c r="AY198" s="13" t="s">
        <v>131</v>
      </c>
      <c r="BE198" s="177">
        <f t="shared" si="44"/>
        <v>0</v>
      </c>
      <c r="BF198" s="177">
        <f t="shared" si="45"/>
        <v>0</v>
      </c>
      <c r="BG198" s="177">
        <f t="shared" si="46"/>
        <v>0</v>
      </c>
      <c r="BH198" s="177">
        <f t="shared" si="47"/>
        <v>0</v>
      </c>
      <c r="BI198" s="177">
        <f t="shared" si="48"/>
        <v>0</v>
      </c>
      <c r="BJ198" s="13" t="s">
        <v>21</v>
      </c>
      <c r="BK198" s="177">
        <f t="shared" si="49"/>
        <v>0</v>
      </c>
      <c r="BL198" s="13" t="s">
        <v>201</v>
      </c>
      <c r="BM198" s="13" t="s">
        <v>468</v>
      </c>
    </row>
    <row r="199" spans="2:65" s="1" customFormat="1" ht="14.4" customHeight="1">
      <c r="B199" s="30"/>
      <c r="C199" s="166" t="s">
        <v>469</v>
      </c>
      <c r="D199" s="166" t="s">
        <v>136</v>
      </c>
      <c r="E199" s="167" t="s">
        <v>470</v>
      </c>
      <c r="F199" s="168" t="s">
        <v>471</v>
      </c>
      <c r="G199" s="169" t="s">
        <v>177</v>
      </c>
      <c r="H199" s="170">
        <v>1.829</v>
      </c>
      <c r="I199" s="171"/>
      <c r="J199" s="172">
        <f t="shared" si="40"/>
        <v>0</v>
      </c>
      <c r="K199" s="168" t="s">
        <v>200</v>
      </c>
      <c r="L199" s="34"/>
      <c r="M199" s="173" t="s">
        <v>1</v>
      </c>
      <c r="N199" s="174" t="s">
        <v>43</v>
      </c>
      <c r="O199" s="56"/>
      <c r="P199" s="175">
        <f t="shared" si="41"/>
        <v>0</v>
      </c>
      <c r="Q199" s="175">
        <v>0</v>
      </c>
      <c r="R199" s="175">
        <f t="shared" si="42"/>
        <v>0</v>
      </c>
      <c r="S199" s="175">
        <v>0</v>
      </c>
      <c r="T199" s="176">
        <f t="shared" si="43"/>
        <v>0</v>
      </c>
      <c r="AR199" s="13" t="s">
        <v>201</v>
      </c>
      <c r="AT199" s="13" t="s">
        <v>136</v>
      </c>
      <c r="AU199" s="13" t="s">
        <v>78</v>
      </c>
      <c r="AY199" s="13" t="s">
        <v>131</v>
      </c>
      <c r="BE199" s="177">
        <f t="shared" si="44"/>
        <v>0</v>
      </c>
      <c r="BF199" s="177">
        <f t="shared" si="45"/>
        <v>0</v>
      </c>
      <c r="BG199" s="177">
        <f t="shared" si="46"/>
        <v>0</v>
      </c>
      <c r="BH199" s="177">
        <f t="shared" si="47"/>
        <v>0</v>
      </c>
      <c r="BI199" s="177">
        <f t="shared" si="48"/>
        <v>0</v>
      </c>
      <c r="BJ199" s="13" t="s">
        <v>21</v>
      </c>
      <c r="BK199" s="177">
        <f t="shared" si="49"/>
        <v>0</v>
      </c>
      <c r="BL199" s="13" t="s">
        <v>201</v>
      </c>
      <c r="BM199" s="13" t="s">
        <v>472</v>
      </c>
    </row>
    <row r="200" spans="2:65" s="10" customFormat="1" ht="22.8" customHeight="1">
      <c r="B200" s="150"/>
      <c r="C200" s="151"/>
      <c r="D200" s="152" t="s">
        <v>71</v>
      </c>
      <c r="E200" s="164" t="s">
        <v>473</v>
      </c>
      <c r="F200" s="164" t="s">
        <v>474</v>
      </c>
      <c r="G200" s="151"/>
      <c r="H200" s="151"/>
      <c r="I200" s="154"/>
      <c r="J200" s="165">
        <f>BK200</f>
        <v>0</v>
      </c>
      <c r="K200" s="151"/>
      <c r="L200" s="156"/>
      <c r="M200" s="157"/>
      <c r="N200" s="158"/>
      <c r="O200" s="158"/>
      <c r="P200" s="159">
        <f>SUM(P201:P206)</f>
        <v>0</v>
      </c>
      <c r="Q200" s="158"/>
      <c r="R200" s="159">
        <f>SUM(R201:R206)</f>
        <v>4.3299999999999991E-2</v>
      </c>
      <c r="S200" s="158"/>
      <c r="T200" s="160">
        <f>SUM(T201:T206)</f>
        <v>0</v>
      </c>
      <c r="AR200" s="161" t="s">
        <v>78</v>
      </c>
      <c r="AT200" s="162" t="s">
        <v>71</v>
      </c>
      <c r="AU200" s="162" t="s">
        <v>21</v>
      </c>
      <c r="AY200" s="161" t="s">
        <v>131</v>
      </c>
      <c r="BK200" s="163">
        <f>SUM(BK201:BK206)</f>
        <v>0</v>
      </c>
    </row>
    <row r="201" spans="2:65" s="1" customFormat="1" ht="14.4" customHeight="1">
      <c r="B201" s="30"/>
      <c r="C201" s="166" t="s">
        <v>475</v>
      </c>
      <c r="D201" s="166" t="s">
        <v>136</v>
      </c>
      <c r="E201" s="167" t="s">
        <v>476</v>
      </c>
      <c r="F201" s="168" t="s">
        <v>477</v>
      </c>
      <c r="G201" s="169" t="s">
        <v>139</v>
      </c>
      <c r="H201" s="170">
        <v>20</v>
      </c>
      <c r="I201" s="171"/>
      <c r="J201" s="172">
        <f t="shared" ref="J201:J206" si="50">ROUND(I201*H201,2)</f>
        <v>0</v>
      </c>
      <c r="K201" s="168" t="s">
        <v>1</v>
      </c>
      <c r="L201" s="34"/>
      <c r="M201" s="173" t="s">
        <v>1</v>
      </c>
      <c r="N201" s="174" t="s">
        <v>43</v>
      </c>
      <c r="O201" s="56"/>
      <c r="P201" s="175">
        <f t="shared" ref="P201:P206" si="51">O201*H201</f>
        <v>0</v>
      </c>
      <c r="Q201" s="175">
        <v>1.1299999999999999E-3</v>
      </c>
      <c r="R201" s="175">
        <f t="shared" ref="R201:R206" si="52">Q201*H201</f>
        <v>2.2599999999999999E-2</v>
      </c>
      <c r="S201" s="175">
        <v>0</v>
      </c>
      <c r="T201" s="176">
        <f t="shared" ref="T201:T206" si="53">S201*H201</f>
        <v>0</v>
      </c>
      <c r="AR201" s="13" t="s">
        <v>201</v>
      </c>
      <c r="AT201" s="13" t="s">
        <v>136</v>
      </c>
      <c r="AU201" s="13" t="s">
        <v>78</v>
      </c>
      <c r="AY201" s="13" t="s">
        <v>131</v>
      </c>
      <c r="BE201" s="177">
        <f t="shared" ref="BE201:BE206" si="54">IF(N201="základní",J201,0)</f>
        <v>0</v>
      </c>
      <c r="BF201" s="177">
        <f t="shared" ref="BF201:BF206" si="55">IF(N201="snížená",J201,0)</f>
        <v>0</v>
      </c>
      <c r="BG201" s="177">
        <f t="shared" ref="BG201:BG206" si="56">IF(N201="zákl. přenesená",J201,0)</f>
        <v>0</v>
      </c>
      <c r="BH201" s="177">
        <f t="shared" ref="BH201:BH206" si="57">IF(N201="sníž. přenesená",J201,0)</f>
        <v>0</v>
      </c>
      <c r="BI201" s="177">
        <f t="shared" ref="BI201:BI206" si="58">IF(N201="nulová",J201,0)</f>
        <v>0</v>
      </c>
      <c r="BJ201" s="13" t="s">
        <v>21</v>
      </c>
      <c r="BK201" s="177">
        <f t="shared" ref="BK201:BK206" si="59">ROUND(I201*H201,2)</f>
        <v>0</v>
      </c>
      <c r="BL201" s="13" t="s">
        <v>201</v>
      </c>
      <c r="BM201" s="13" t="s">
        <v>478</v>
      </c>
    </row>
    <row r="202" spans="2:65" s="1" customFormat="1" ht="14.4" customHeight="1">
      <c r="B202" s="30"/>
      <c r="C202" s="178" t="s">
        <v>479</v>
      </c>
      <c r="D202" s="178" t="s">
        <v>204</v>
      </c>
      <c r="E202" s="179" t="s">
        <v>480</v>
      </c>
      <c r="F202" s="180" t="s">
        <v>481</v>
      </c>
      <c r="G202" s="181" t="s">
        <v>139</v>
      </c>
      <c r="H202" s="182">
        <v>20</v>
      </c>
      <c r="I202" s="183"/>
      <c r="J202" s="184">
        <f t="shared" si="50"/>
        <v>0</v>
      </c>
      <c r="K202" s="180" t="s">
        <v>1</v>
      </c>
      <c r="L202" s="185"/>
      <c r="M202" s="186" t="s">
        <v>1</v>
      </c>
      <c r="N202" s="187" t="s">
        <v>43</v>
      </c>
      <c r="O202" s="56"/>
      <c r="P202" s="175">
        <f t="shared" si="51"/>
        <v>0</v>
      </c>
      <c r="Q202" s="175">
        <v>0</v>
      </c>
      <c r="R202" s="175">
        <f t="shared" si="52"/>
        <v>0</v>
      </c>
      <c r="S202" s="175">
        <v>0</v>
      </c>
      <c r="T202" s="176">
        <f t="shared" si="53"/>
        <v>0</v>
      </c>
      <c r="AR202" s="13" t="s">
        <v>207</v>
      </c>
      <c r="AT202" s="13" t="s">
        <v>204</v>
      </c>
      <c r="AU202" s="13" t="s">
        <v>78</v>
      </c>
      <c r="AY202" s="13" t="s">
        <v>131</v>
      </c>
      <c r="BE202" s="177">
        <f t="shared" si="54"/>
        <v>0</v>
      </c>
      <c r="BF202" s="177">
        <f t="shared" si="55"/>
        <v>0</v>
      </c>
      <c r="BG202" s="177">
        <f t="shared" si="56"/>
        <v>0</v>
      </c>
      <c r="BH202" s="177">
        <f t="shared" si="57"/>
        <v>0</v>
      </c>
      <c r="BI202" s="177">
        <f t="shared" si="58"/>
        <v>0</v>
      </c>
      <c r="BJ202" s="13" t="s">
        <v>21</v>
      </c>
      <c r="BK202" s="177">
        <f t="shared" si="59"/>
        <v>0</v>
      </c>
      <c r="BL202" s="13" t="s">
        <v>201</v>
      </c>
      <c r="BM202" s="13" t="s">
        <v>482</v>
      </c>
    </row>
    <row r="203" spans="2:65" s="1" customFormat="1" ht="14.4" customHeight="1">
      <c r="B203" s="30"/>
      <c r="C203" s="166" t="s">
        <v>483</v>
      </c>
      <c r="D203" s="166" t="s">
        <v>136</v>
      </c>
      <c r="E203" s="167" t="s">
        <v>484</v>
      </c>
      <c r="F203" s="168" t="s">
        <v>485</v>
      </c>
      <c r="G203" s="169" t="s">
        <v>486</v>
      </c>
      <c r="H203" s="170">
        <v>1</v>
      </c>
      <c r="I203" s="171"/>
      <c r="J203" s="172">
        <f t="shared" si="50"/>
        <v>0</v>
      </c>
      <c r="K203" s="168" t="s">
        <v>1</v>
      </c>
      <c r="L203" s="34"/>
      <c r="M203" s="173" t="s">
        <v>1</v>
      </c>
      <c r="N203" s="174" t="s">
        <v>43</v>
      </c>
      <c r="O203" s="56"/>
      <c r="P203" s="175">
        <f t="shared" si="51"/>
        <v>0</v>
      </c>
      <c r="Q203" s="175">
        <v>9.6299999999999997E-3</v>
      </c>
      <c r="R203" s="175">
        <f t="shared" si="52"/>
        <v>9.6299999999999997E-3</v>
      </c>
      <c r="S203" s="175">
        <v>0</v>
      </c>
      <c r="T203" s="176">
        <f t="shared" si="53"/>
        <v>0</v>
      </c>
      <c r="AR203" s="13" t="s">
        <v>201</v>
      </c>
      <c r="AT203" s="13" t="s">
        <v>136</v>
      </c>
      <c r="AU203" s="13" t="s">
        <v>78</v>
      </c>
      <c r="AY203" s="13" t="s">
        <v>131</v>
      </c>
      <c r="BE203" s="177">
        <f t="shared" si="54"/>
        <v>0</v>
      </c>
      <c r="BF203" s="177">
        <f t="shared" si="55"/>
        <v>0</v>
      </c>
      <c r="BG203" s="177">
        <f t="shared" si="56"/>
        <v>0</v>
      </c>
      <c r="BH203" s="177">
        <f t="shared" si="57"/>
        <v>0</v>
      </c>
      <c r="BI203" s="177">
        <f t="shared" si="58"/>
        <v>0</v>
      </c>
      <c r="BJ203" s="13" t="s">
        <v>21</v>
      </c>
      <c r="BK203" s="177">
        <f t="shared" si="59"/>
        <v>0</v>
      </c>
      <c r="BL203" s="13" t="s">
        <v>201</v>
      </c>
      <c r="BM203" s="13" t="s">
        <v>487</v>
      </c>
    </row>
    <row r="204" spans="2:65" s="1" customFormat="1" ht="14.4" customHeight="1">
      <c r="B204" s="30"/>
      <c r="C204" s="166" t="s">
        <v>488</v>
      </c>
      <c r="D204" s="166" t="s">
        <v>136</v>
      </c>
      <c r="E204" s="167" t="s">
        <v>489</v>
      </c>
      <c r="F204" s="168" t="s">
        <v>490</v>
      </c>
      <c r="G204" s="169" t="s">
        <v>139</v>
      </c>
      <c r="H204" s="170">
        <v>1</v>
      </c>
      <c r="I204" s="171"/>
      <c r="J204" s="172">
        <f t="shared" si="50"/>
        <v>0</v>
      </c>
      <c r="K204" s="168" t="s">
        <v>1</v>
      </c>
      <c r="L204" s="34"/>
      <c r="M204" s="173" t="s">
        <v>1</v>
      </c>
      <c r="N204" s="174" t="s">
        <v>43</v>
      </c>
      <c r="O204" s="56"/>
      <c r="P204" s="175">
        <f t="shared" si="51"/>
        <v>0</v>
      </c>
      <c r="Q204" s="175">
        <v>1.107E-2</v>
      </c>
      <c r="R204" s="175">
        <f t="shared" si="52"/>
        <v>1.107E-2</v>
      </c>
      <c r="S204" s="175">
        <v>0</v>
      </c>
      <c r="T204" s="176">
        <f t="shared" si="53"/>
        <v>0</v>
      </c>
      <c r="AR204" s="13" t="s">
        <v>201</v>
      </c>
      <c r="AT204" s="13" t="s">
        <v>136</v>
      </c>
      <c r="AU204" s="13" t="s">
        <v>78</v>
      </c>
      <c r="AY204" s="13" t="s">
        <v>131</v>
      </c>
      <c r="BE204" s="177">
        <f t="shared" si="54"/>
        <v>0</v>
      </c>
      <c r="BF204" s="177">
        <f t="shared" si="55"/>
        <v>0</v>
      </c>
      <c r="BG204" s="177">
        <f t="shared" si="56"/>
        <v>0</v>
      </c>
      <c r="BH204" s="177">
        <f t="shared" si="57"/>
        <v>0</v>
      </c>
      <c r="BI204" s="177">
        <f t="shared" si="58"/>
        <v>0</v>
      </c>
      <c r="BJ204" s="13" t="s">
        <v>21</v>
      </c>
      <c r="BK204" s="177">
        <f t="shared" si="59"/>
        <v>0</v>
      </c>
      <c r="BL204" s="13" t="s">
        <v>201</v>
      </c>
      <c r="BM204" s="13" t="s">
        <v>491</v>
      </c>
    </row>
    <row r="205" spans="2:65" s="1" customFormat="1" ht="14.4" customHeight="1">
      <c r="B205" s="30"/>
      <c r="C205" s="166" t="s">
        <v>492</v>
      </c>
      <c r="D205" s="166" t="s">
        <v>136</v>
      </c>
      <c r="E205" s="167" t="s">
        <v>493</v>
      </c>
      <c r="F205" s="168" t="s">
        <v>494</v>
      </c>
      <c r="G205" s="169" t="s">
        <v>177</v>
      </c>
      <c r="H205" s="170">
        <v>4.2999999999999997E-2</v>
      </c>
      <c r="I205" s="171"/>
      <c r="J205" s="172">
        <f t="shared" si="50"/>
        <v>0</v>
      </c>
      <c r="K205" s="168" t="s">
        <v>1</v>
      </c>
      <c r="L205" s="34"/>
      <c r="M205" s="173" t="s">
        <v>1</v>
      </c>
      <c r="N205" s="174" t="s">
        <v>43</v>
      </c>
      <c r="O205" s="56"/>
      <c r="P205" s="175">
        <f t="shared" si="51"/>
        <v>0</v>
      </c>
      <c r="Q205" s="175">
        <v>0</v>
      </c>
      <c r="R205" s="175">
        <f t="shared" si="52"/>
        <v>0</v>
      </c>
      <c r="S205" s="175">
        <v>0</v>
      </c>
      <c r="T205" s="176">
        <f t="shared" si="53"/>
        <v>0</v>
      </c>
      <c r="AR205" s="13" t="s">
        <v>201</v>
      </c>
      <c r="AT205" s="13" t="s">
        <v>136</v>
      </c>
      <c r="AU205" s="13" t="s">
        <v>78</v>
      </c>
      <c r="AY205" s="13" t="s">
        <v>131</v>
      </c>
      <c r="BE205" s="177">
        <f t="shared" si="54"/>
        <v>0</v>
      </c>
      <c r="BF205" s="177">
        <f t="shared" si="55"/>
        <v>0</v>
      </c>
      <c r="BG205" s="177">
        <f t="shared" si="56"/>
        <v>0</v>
      </c>
      <c r="BH205" s="177">
        <f t="shared" si="57"/>
        <v>0</v>
      </c>
      <c r="BI205" s="177">
        <f t="shared" si="58"/>
        <v>0</v>
      </c>
      <c r="BJ205" s="13" t="s">
        <v>21</v>
      </c>
      <c r="BK205" s="177">
        <f t="shared" si="59"/>
        <v>0</v>
      </c>
      <c r="BL205" s="13" t="s">
        <v>201</v>
      </c>
      <c r="BM205" s="13" t="s">
        <v>495</v>
      </c>
    </row>
    <row r="206" spans="2:65" s="1" customFormat="1" ht="14.4" customHeight="1">
      <c r="B206" s="30"/>
      <c r="C206" s="166" t="s">
        <v>496</v>
      </c>
      <c r="D206" s="166" t="s">
        <v>136</v>
      </c>
      <c r="E206" s="167" t="s">
        <v>497</v>
      </c>
      <c r="F206" s="168" t="s">
        <v>498</v>
      </c>
      <c r="G206" s="169" t="s">
        <v>177</v>
      </c>
      <c r="H206" s="170">
        <v>4.2999999999999997E-2</v>
      </c>
      <c r="I206" s="171"/>
      <c r="J206" s="172">
        <f t="shared" si="50"/>
        <v>0</v>
      </c>
      <c r="K206" s="168" t="s">
        <v>1</v>
      </c>
      <c r="L206" s="34"/>
      <c r="M206" s="173" t="s">
        <v>1</v>
      </c>
      <c r="N206" s="174" t="s">
        <v>43</v>
      </c>
      <c r="O206" s="56"/>
      <c r="P206" s="175">
        <f t="shared" si="51"/>
        <v>0</v>
      </c>
      <c r="Q206" s="175">
        <v>0</v>
      </c>
      <c r="R206" s="175">
        <f t="shared" si="52"/>
        <v>0</v>
      </c>
      <c r="S206" s="175">
        <v>0</v>
      </c>
      <c r="T206" s="176">
        <f t="shared" si="53"/>
        <v>0</v>
      </c>
      <c r="AR206" s="13" t="s">
        <v>201</v>
      </c>
      <c r="AT206" s="13" t="s">
        <v>136</v>
      </c>
      <c r="AU206" s="13" t="s">
        <v>78</v>
      </c>
      <c r="AY206" s="13" t="s">
        <v>131</v>
      </c>
      <c r="BE206" s="177">
        <f t="shared" si="54"/>
        <v>0</v>
      </c>
      <c r="BF206" s="177">
        <f t="shared" si="55"/>
        <v>0</v>
      </c>
      <c r="BG206" s="177">
        <f t="shared" si="56"/>
        <v>0</v>
      </c>
      <c r="BH206" s="177">
        <f t="shared" si="57"/>
        <v>0</v>
      </c>
      <c r="BI206" s="177">
        <f t="shared" si="58"/>
        <v>0</v>
      </c>
      <c r="BJ206" s="13" t="s">
        <v>21</v>
      </c>
      <c r="BK206" s="177">
        <f t="shared" si="59"/>
        <v>0</v>
      </c>
      <c r="BL206" s="13" t="s">
        <v>201</v>
      </c>
      <c r="BM206" s="13" t="s">
        <v>499</v>
      </c>
    </row>
    <row r="207" spans="2:65" s="10" customFormat="1" ht="22.8" customHeight="1">
      <c r="B207" s="150"/>
      <c r="C207" s="151"/>
      <c r="D207" s="152" t="s">
        <v>71</v>
      </c>
      <c r="E207" s="164" t="s">
        <v>500</v>
      </c>
      <c r="F207" s="164" t="s">
        <v>501</v>
      </c>
      <c r="G207" s="151"/>
      <c r="H207" s="151"/>
      <c r="I207" s="154"/>
      <c r="J207" s="165">
        <f>BK207</f>
        <v>0</v>
      </c>
      <c r="K207" s="151"/>
      <c r="L207" s="156"/>
      <c r="M207" s="157"/>
      <c r="N207" s="158"/>
      <c r="O207" s="158"/>
      <c r="P207" s="159">
        <f>SUM(P208:P214)</f>
        <v>0</v>
      </c>
      <c r="Q207" s="158"/>
      <c r="R207" s="159">
        <f>SUM(R208:R214)</f>
        <v>4.87E-2</v>
      </c>
      <c r="S207" s="158"/>
      <c r="T207" s="160">
        <f>SUM(T208:T214)</f>
        <v>5.0179999999999995E-2</v>
      </c>
      <c r="AR207" s="161" t="s">
        <v>78</v>
      </c>
      <c r="AT207" s="162" t="s">
        <v>71</v>
      </c>
      <c r="AU207" s="162" t="s">
        <v>21</v>
      </c>
      <c r="AY207" s="161" t="s">
        <v>131</v>
      </c>
      <c r="BK207" s="163">
        <f>SUM(BK208:BK214)</f>
        <v>0</v>
      </c>
    </row>
    <row r="208" spans="2:65" s="1" customFormat="1" ht="14.4" customHeight="1">
      <c r="B208" s="30"/>
      <c r="C208" s="166" t="s">
        <v>502</v>
      </c>
      <c r="D208" s="166" t="s">
        <v>136</v>
      </c>
      <c r="E208" s="167" t="s">
        <v>503</v>
      </c>
      <c r="F208" s="168" t="s">
        <v>504</v>
      </c>
      <c r="G208" s="169" t="s">
        <v>163</v>
      </c>
      <c r="H208" s="170">
        <v>2</v>
      </c>
      <c r="I208" s="171"/>
      <c r="J208" s="172">
        <f t="shared" ref="J208:J214" si="60">ROUND(I208*H208,2)</f>
        <v>0</v>
      </c>
      <c r="K208" s="168" t="s">
        <v>1</v>
      </c>
      <c r="L208" s="34"/>
      <c r="M208" s="173" t="s">
        <v>1</v>
      </c>
      <c r="N208" s="174" t="s">
        <v>43</v>
      </c>
      <c r="O208" s="56"/>
      <c r="P208" s="175">
        <f t="shared" ref="P208:P214" si="61">O208*H208</f>
        <v>0</v>
      </c>
      <c r="Q208" s="175">
        <v>3.6600000000000001E-3</v>
      </c>
      <c r="R208" s="175">
        <f t="shared" ref="R208:R214" si="62">Q208*H208</f>
        <v>7.3200000000000001E-3</v>
      </c>
      <c r="S208" s="175">
        <v>0</v>
      </c>
      <c r="T208" s="176">
        <f t="shared" ref="T208:T214" si="63">S208*H208</f>
        <v>0</v>
      </c>
      <c r="AR208" s="13" t="s">
        <v>201</v>
      </c>
      <c r="AT208" s="13" t="s">
        <v>136</v>
      </c>
      <c r="AU208" s="13" t="s">
        <v>78</v>
      </c>
      <c r="AY208" s="13" t="s">
        <v>131</v>
      </c>
      <c r="BE208" s="177">
        <f t="shared" ref="BE208:BE214" si="64">IF(N208="základní",J208,0)</f>
        <v>0</v>
      </c>
      <c r="BF208" s="177">
        <f t="shared" ref="BF208:BF214" si="65">IF(N208="snížená",J208,0)</f>
        <v>0</v>
      </c>
      <c r="BG208" s="177">
        <f t="shared" ref="BG208:BG214" si="66">IF(N208="zákl. přenesená",J208,0)</f>
        <v>0</v>
      </c>
      <c r="BH208" s="177">
        <f t="shared" ref="BH208:BH214" si="67">IF(N208="sníž. přenesená",J208,0)</f>
        <v>0</v>
      </c>
      <c r="BI208" s="177">
        <f t="shared" ref="BI208:BI214" si="68">IF(N208="nulová",J208,0)</f>
        <v>0</v>
      </c>
      <c r="BJ208" s="13" t="s">
        <v>21</v>
      </c>
      <c r="BK208" s="177">
        <f t="shared" ref="BK208:BK214" si="69">ROUND(I208*H208,2)</f>
        <v>0</v>
      </c>
      <c r="BL208" s="13" t="s">
        <v>201</v>
      </c>
      <c r="BM208" s="13" t="s">
        <v>505</v>
      </c>
    </row>
    <row r="209" spans="2:65" s="1" customFormat="1" ht="14.4" customHeight="1">
      <c r="B209" s="30"/>
      <c r="C209" s="166" t="s">
        <v>506</v>
      </c>
      <c r="D209" s="166" t="s">
        <v>136</v>
      </c>
      <c r="E209" s="167" t="s">
        <v>507</v>
      </c>
      <c r="F209" s="168" t="s">
        <v>508</v>
      </c>
      <c r="G209" s="169" t="s">
        <v>163</v>
      </c>
      <c r="H209" s="170">
        <v>4</v>
      </c>
      <c r="I209" s="171"/>
      <c r="J209" s="172">
        <f t="shared" si="60"/>
        <v>0</v>
      </c>
      <c r="K209" s="168" t="s">
        <v>1</v>
      </c>
      <c r="L209" s="34"/>
      <c r="M209" s="173" t="s">
        <v>1</v>
      </c>
      <c r="N209" s="174" t="s">
        <v>43</v>
      </c>
      <c r="O209" s="56"/>
      <c r="P209" s="175">
        <f t="shared" si="61"/>
        <v>0</v>
      </c>
      <c r="Q209" s="175">
        <v>4.28E-3</v>
      </c>
      <c r="R209" s="175">
        <f t="shared" si="62"/>
        <v>1.712E-2</v>
      </c>
      <c r="S209" s="175">
        <v>0</v>
      </c>
      <c r="T209" s="176">
        <f t="shared" si="63"/>
        <v>0</v>
      </c>
      <c r="AR209" s="13" t="s">
        <v>201</v>
      </c>
      <c r="AT209" s="13" t="s">
        <v>136</v>
      </c>
      <c r="AU209" s="13" t="s">
        <v>78</v>
      </c>
      <c r="AY209" s="13" t="s">
        <v>131</v>
      </c>
      <c r="BE209" s="177">
        <f t="shared" si="64"/>
        <v>0</v>
      </c>
      <c r="BF209" s="177">
        <f t="shared" si="65"/>
        <v>0</v>
      </c>
      <c r="BG209" s="177">
        <f t="shared" si="66"/>
        <v>0</v>
      </c>
      <c r="BH209" s="177">
        <f t="shared" si="67"/>
        <v>0</v>
      </c>
      <c r="BI209" s="177">
        <f t="shared" si="68"/>
        <v>0</v>
      </c>
      <c r="BJ209" s="13" t="s">
        <v>21</v>
      </c>
      <c r="BK209" s="177">
        <f t="shared" si="69"/>
        <v>0</v>
      </c>
      <c r="BL209" s="13" t="s">
        <v>201</v>
      </c>
      <c r="BM209" s="13" t="s">
        <v>509</v>
      </c>
    </row>
    <row r="210" spans="2:65" s="1" customFormat="1" ht="14.4" customHeight="1">
      <c r="B210" s="30"/>
      <c r="C210" s="166" t="s">
        <v>510</v>
      </c>
      <c r="D210" s="166" t="s">
        <v>136</v>
      </c>
      <c r="E210" s="167" t="s">
        <v>511</v>
      </c>
      <c r="F210" s="168" t="s">
        <v>512</v>
      </c>
      <c r="G210" s="169" t="s">
        <v>163</v>
      </c>
      <c r="H210" s="170">
        <v>4</v>
      </c>
      <c r="I210" s="171"/>
      <c r="J210" s="172">
        <f t="shared" si="60"/>
        <v>0</v>
      </c>
      <c r="K210" s="168" t="s">
        <v>1</v>
      </c>
      <c r="L210" s="34"/>
      <c r="M210" s="173" t="s">
        <v>1</v>
      </c>
      <c r="N210" s="174" t="s">
        <v>43</v>
      </c>
      <c r="O210" s="56"/>
      <c r="P210" s="175">
        <f t="shared" si="61"/>
        <v>0</v>
      </c>
      <c r="Q210" s="175">
        <v>5.94E-3</v>
      </c>
      <c r="R210" s="175">
        <f t="shared" si="62"/>
        <v>2.376E-2</v>
      </c>
      <c r="S210" s="175">
        <v>0</v>
      </c>
      <c r="T210" s="176">
        <f t="shared" si="63"/>
        <v>0</v>
      </c>
      <c r="AR210" s="13" t="s">
        <v>201</v>
      </c>
      <c r="AT210" s="13" t="s">
        <v>136</v>
      </c>
      <c r="AU210" s="13" t="s">
        <v>78</v>
      </c>
      <c r="AY210" s="13" t="s">
        <v>131</v>
      </c>
      <c r="BE210" s="177">
        <f t="shared" si="64"/>
        <v>0</v>
      </c>
      <c r="BF210" s="177">
        <f t="shared" si="65"/>
        <v>0</v>
      </c>
      <c r="BG210" s="177">
        <f t="shared" si="66"/>
        <v>0</v>
      </c>
      <c r="BH210" s="177">
        <f t="shared" si="67"/>
        <v>0</v>
      </c>
      <c r="BI210" s="177">
        <f t="shared" si="68"/>
        <v>0</v>
      </c>
      <c r="BJ210" s="13" t="s">
        <v>21</v>
      </c>
      <c r="BK210" s="177">
        <f t="shared" si="69"/>
        <v>0</v>
      </c>
      <c r="BL210" s="13" t="s">
        <v>201</v>
      </c>
      <c r="BM210" s="13" t="s">
        <v>513</v>
      </c>
    </row>
    <row r="211" spans="2:65" s="1" customFormat="1" ht="14.4" customHeight="1">
      <c r="B211" s="30"/>
      <c r="C211" s="166" t="s">
        <v>514</v>
      </c>
      <c r="D211" s="166" t="s">
        <v>136</v>
      </c>
      <c r="E211" s="167" t="s">
        <v>515</v>
      </c>
      <c r="F211" s="168" t="s">
        <v>516</v>
      </c>
      <c r="G211" s="169" t="s">
        <v>163</v>
      </c>
      <c r="H211" s="170">
        <v>10</v>
      </c>
      <c r="I211" s="171"/>
      <c r="J211" s="172">
        <f t="shared" si="60"/>
        <v>0</v>
      </c>
      <c r="K211" s="168" t="s">
        <v>1</v>
      </c>
      <c r="L211" s="34"/>
      <c r="M211" s="173" t="s">
        <v>1</v>
      </c>
      <c r="N211" s="174" t="s">
        <v>43</v>
      </c>
      <c r="O211" s="56"/>
      <c r="P211" s="175">
        <f t="shared" si="61"/>
        <v>0</v>
      </c>
      <c r="Q211" s="175">
        <v>5.0000000000000002E-5</v>
      </c>
      <c r="R211" s="175">
        <f t="shared" si="62"/>
        <v>5.0000000000000001E-4</v>
      </c>
      <c r="S211" s="175">
        <v>4.7299999999999998E-3</v>
      </c>
      <c r="T211" s="176">
        <f t="shared" si="63"/>
        <v>4.7299999999999995E-2</v>
      </c>
      <c r="AR211" s="13" t="s">
        <v>201</v>
      </c>
      <c r="AT211" s="13" t="s">
        <v>136</v>
      </c>
      <c r="AU211" s="13" t="s">
        <v>78</v>
      </c>
      <c r="AY211" s="13" t="s">
        <v>131</v>
      </c>
      <c r="BE211" s="177">
        <f t="shared" si="64"/>
        <v>0</v>
      </c>
      <c r="BF211" s="177">
        <f t="shared" si="65"/>
        <v>0</v>
      </c>
      <c r="BG211" s="177">
        <f t="shared" si="66"/>
        <v>0</v>
      </c>
      <c r="BH211" s="177">
        <f t="shared" si="67"/>
        <v>0</v>
      </c>
      <c r="BI211" s="177">
        <f t="shared" si="68"/>
        <v>0</v>
      </c>
      <c r="BJ211" s="13" t="s">
        <v>21</v>
      </c>
      <c r="BK211" s="177">
        <f t="shared" si="69"/>
        <v>0</v>
      </c>
      <c r="BL211" s="13" t="s">
        <v>201</v>
      </c>
      <c r="BM211" s="13" t="s">
        <v>517</v>
      </c>
    </row>
    <row r="212" spans="2:65" s="1" customFormat="1" ht="14.4" customHeight="1">
      <c r="B212" s="30"/>
      <c r="C212" s="166" t="s">
        <v>518</v>
      </c>
      <c r="D212" s="166" t="s">
        <v>136</v>
      </c>
      <c r="E212" s="167" t="s">
        <v>519</v>
      </c>
      <c r="F212" s="168" t="s">
        <v>520</v>
      </c>
      <c r="G212" s="169" t="s">
        <v>139</v>
      </c>
      <c r="H212" s="170">
        <v>4</v>
      </c>
      <c r="I212" s="171"/>
      <c r="J212" s="172">
        <f t="shared" si="60"/>
        <v>0</v>
      </c>
      <c r="K212" s="168" t="s">
        <v>1</v>
      </c>
      <c r="L212" s="34"/>
      <c r="M212" s="173" t="s">
        <v>1</v>
      </c>
      <c r="N212" s="174" t="s">
        <v>43</v>
      </c>
      <c r="O212" s="56"/>
      <c r="P212" s="175">
        <f t="shared" si="61"/>
        <v>0</v>
      </c>
      <c r="Q212" s="175">
        <v>0</v>
      </c>
      <c r="R212" s="175">
        <f t="shared" si="62"/>
        <v>0</v>
      </c>
      <c r="S212" s="175">
        <v>7.2000000000000005E-4</v>
      </c>
      <c r="T212" s="176">
        <f t="shared" si="63"/>
        <v>2.8800000000000002E-3</v>
      </c>
      <c r="AR212" s="13" t="s">
        <v>201</v>
      </c>
      <c r="AT212" s="13" t="s">
        <v>136</v>
      </c>
      <c r="AU212" s="13" t="s">
        <v>78</v>
      </c>
      <c r="AY212" s="13" t="s">
        <v>131</v>
      </c>
      <c r="BE212" s="177">
        <f t="shared" si="64"/>
        <v>0</v>
      </c>
      <c r="BF212" s="177">
        <f t="shared" si="65"/>
        <v>0</v>
      </c>
      <c r="BG212" s="177">
        <f t="shared" si="66"/>
        <v>0</v>
      </c>
      <c r="BH212" s="177">
        <f t="shared" si="67"/>
        <v>0</v>
      </c>
      <c r="BI212" s="177">
        <f t="shared" si="68"/>
        <v>0</v>
      </c>
      <c r="BJ212" s="13" t="s">
        <v>21</v>
      </c>
      <c r="BK212" s="177">
        <f t="shared" si="69"/>
        <v>0</v>
      </c>
      <c r="BL212" s="13" t="s">
        <v>201</v>
      </c>
      <c r="BM212" s="13" t="s">
        <v>521</v>
      </c>
    </row>
    <row r="213" spans="2:65" s="1" customFormat="1" ht="14.4" customHeight="1">
      <c r="B213" s="30"/>
      <c r="C213" s="166" t="s">
        <v>522</v>
      </c>
      <c r="D213" s="166" t="s">
        <v>136</v>
      </c>
      <c r="E213" s="167" t="s">
        <v>523</v>
      </c>
      <c r="F213" s="168" t="s">
        <v>524</v>
      </c>
      <c r="G213" s="169" t="s">
        <v>177</v>
      </c>
      <c r="H213" s="170">
        <v>4.9000000000000002E-2</v>
      </c>
      <c r="I213" s="171"/>
      <c r="J213" s="172">
        <f t="shared" si="60"/>
        <v>0</v>
      </c>
      <c r="K213" s="168" t="s">
        <v>1</v>
      </c>
      <c r="L213" s="34"/>
      <c r="M213" s="173" t="s">
        <v>1</v>
      </c>
      <c r="N213" s="174" t="s">
        <v>43</v>
      </c>
      <c r="O213" s="56"/>
      <c r="P213" s="175">
        <f t="shared" si="61"/>
        <v>0</v>
      </c>
      <c r="Q213" s="175">
        <v>0</v>
      </c>
      <c r="R213" s="175">
        <f t="shared" si="62"/>
        <v>0</v>
      </c>
      <c r="S213" s="175">
        <v>0</v>
      </c>
      <c r="T213" s="176">
        <f t="shared" si="63"/>
        <v>0</v>
      </c>
      <c r="AR213" s="13" t="s">
        <v>201</v>
      </c>
      <c r="AT213" s="13" t="s">
        <v>136</v>
      </c>
      <c r="AU213" s="13" t="s">
        <v>78</v>
      </c>
      <c r="AY213" s="13" t="s">
        <v>131</v>
      </c>
      <c r="BE213" s="177">
        <f t="shared" si="64"/>
        <v>0</v>
      </c>
      <c r="BF213" s="177">
        <f t="shared" si="65"/>
        <v>0</v>
      </c>
      <c r="BG213" s="177">
        <f t="shared" si="66"/>
        <v>0</v>
      </c>
      <c r="BH213" s="177">
        <f t="shared" si="67"/>
        <v>0</v>
      </c>
      <c r="BI213" s="177">
        <f t="shared" si="68"/>
        <v>0</v>
      </c>
      <c r="BJ213" s="13" t="s">
        <v>21</v>
      </c>
      <c r="BK213" s="177">
        <f t="shared" si="69"/>
        <v>0</v>
      </c>
      <c r="BL213" s="13" t="s">
        <v>201</v>
      </c>
      <c r="BM213" s="13" t="s">
        <v>525</v>
      </c>
    </row>
    <row r="214" spans="2:65" s="1" customFormat="1" ht="14.4" customHeight="1">
      <c r="B214" s="30"/>
      <c r="C214" s="166" t="s">
        <v>526</v>
      </c>
      <c r="D214" s="166" t="s">
        <v>136</v>
      </c>
      <c r="E214" s="167" t="s">
        <v>527</v>
      </c>
      <c r="F214" s="168" t="s">
        <v>528</v>
      </c>
      <c r="G214" s="169" t="s">
        <v>177</v>
      </c>
      <c r="H214" s="170">
        <v>4.9000000000000002E-2</v>
      </c>
      <c r="I214" s="171"/>
      <c r="J214" s="172">
        <f t="shared" si="60"/>
        <v>0</v>
      </c>
      <c r="K214" s="168" t="s">
        <v>1</v>
      </c>
      <c r="L214" s="34"/>
      <c r="M214" s="173" t="s">
        <v>1</v>
      </c>
      <c r="N214" s="174" t="s">
        <v>43</v>
      </c>
      <c r="O214" s="56"/>
      <c r="P214" s="175">
        <f t="shared" si="61"/>
        <v>0</v>
      </c>
      <c r="Q214" s="175">
        <v>0</v>
      </c>
      <c r="R214" s="175">
        <f t="shared" si="62"/>
        <v>0</v>
      </c>
      <c r="S214" s="175">
        <v>0</v>
      </c>
      <c r="T214" s="176">
        <f t="shared" si="63"/>
        <v>0</v>
      </c>
      <c r="AR214" s="13" t="s">
        <v>201</v>
      </c>
      <c r="AT214" s="13" t="s">
        <v>136</v>
      </c>
      <c r="AU214" s="13" t="s">
        <v>78</v>
      </c>
      <c r="AY214" s="13" t="s">
        <v>131</v>
      </c>
      <c r="BE214" s="177">
        <f t="shared" si="64"/>
        <v>0</v>
      </c>
      <c r="BF214" s="177">
        <f t="shared" si="65"/>
        <v>0</v>
      </c>
      <c r="BG214" s="177">
        <f t="shared" si="66"/>
        <v>0</v>
      </c>
      <c r="BH214" s="177">
        <f t="shared" si="67"/>
        <v>0</v>
      </c>
      <c r="BI214" s="177">
        <f t="shared" si="68"/>
        <v>0</v>
      </c>
      <c r="BJ214" s="13" t="s">
        <v>21</v>
      </c>
      <c r="BK214" s="177">
        <f t="shared" si="69"/>
        <v>0</v>
      </c>
      <c r="BL214" s="13" t="s">
        <v>201</v>
      </c>
      <c r="BM214" s="13" t="s">
        <v>529</v>
      </c>
    </row>
    <row r="215" spans="2:65" s="10" customFormat="1" ht="22.8" customHeight="1">
      <c r="B215" s="150"/>
      <c r="C215" s="151"/>
      <c r="D215" s="152" t="s">
        <v>71</v>
      </c>
      <c r="E215" s="164" t="s">
        <v>530</v>
      </c>
      <c r="F215" s="164" t="s">
        <v>531</v>
      </c>
      <c r="G215" s="151"/>
      <c r="H215" s="151"/>
      <c r="I215" s="154"/>
      <c r="J215" s="165">
        <f>BK215</f>
        <v>0</v>
      </c>
      <c r="K215" s="151"/>
      <c r="L215" s="156"/>
      <c r="M215" s="157"/>
      <c r="N215" s="158"/>
      <c r="O215" s="158"/>
      <c r="P215" s="159">
        <f>SUM(P216:P229)</f>
        <v>0</v>
      </c>
      <c r="Q215" s="158"/>
      <c r="R215" s="159">
        <f>SUM(R216:R229)</f>
        <v>7.2249999999999995E-2</v>
      </c>
      <c r="S215" s="158"/>
      <c r="T215" s="160">
        <f>SUM(T216:T229)</f>
        <v>1.6739999999999998E-2</v>
      </c>
      <c r="AR215" s="161" t="s">
        <v>78</v>
      </c>
      <c r="AT215" s="162" t="s">
        <v>71</v>
      </c>
      <c r="AU215" s="162" t="s">
        <v>21</v>
      </c>
      <c r="AY215" s="161" t="s">
        <v>131</v>
      </c>
      <c r="BK215" s="163">
        <f>SUM(BK216:BK229)</f>
        <v>0</v>
      </c>
    </row>
    <row r="216" spans="2:65" s="1" customFormat="1" ht="14.4" customHeight="1">
      <c r="B216" s="30"/>
      <c r="C216" s="166" t="s">
        <v>532</v>
      </c>
      <c r="D216" s="166" t="s">
        <v>136</v>
      </c>
      <c r="E216" s="167" t="s">
        <v>533</v>
      </c>
      <c r="F216" s="168" t="s">
        <v>534</v>
      </c>
      <c r="G216" s="169" t="s">
        <v>139</v>
      </c>
      <c r="H216" s="170">
        <v>6</v>
      </c>
      <c r="I216" s="171"/>
      <c r="J216" s="172">
        <f t="shared" ref="J216:J229" si="70">ROUND(I216*H216,2)</f>
        <v>0</v>
      </c>
      <c r="K216" s="168" t="s">
        <v>1</v>
      </c>
      <c r="L216" s="34"/>
      <c r="M216" s="173" t="s">
        <v>1</v>
      </c>
      <c r="N216" s="174" t="s">
        <v>43</v>
      </c>
      <c r="O216" s="56"/>
      <c r="P216" s="175">
        <f t="shared" ref="P216:P229" si="71">O216*H216</f>
        <v>0</v>
      </c>
      <c r="Q216" s="175">
        <v>3.5400000000000002E-3</v>
      </c>
      <c r="R216" s="175">
        <f t="shared" ref="R216:R229" si="72">Q216*H216</f>
        <v>2.1240000000000002E-2</v>
      </c>
      <c r="S216" s="175">
        <v>0</v>
      </c>
      <c r="T216" s="176">
        <f t="shared" ref="T216:T229" si="73">S216*H216</f>
        <v>0</v>
      </c>
      <c r="AR216" s="13" t="s">
        <v>201</v>
      </c>
      <c r="AT216" s="13" t="s">
        <v>136</v>
      </c>
      <c r="AU216" s="13" t="s">
        <v>78</v>
      </c>
      <c r="AY216" s="13" t="s">
        <v>131</v>
      </c>
      <c r="BE216" s="177">
        <f t="shared" ref="BE216:BE229" si="74">IF(N216="základní",J216,0)</f>
        <v>0</v>
      </c>
      <c r="BF216" s="177">
        <f t="shared" ref="BF216:BF229" si="75">IF(N216="snížená",J216,0)</f>
        <v>0</v>
      </c>
      <c r="BG216" s="177">
        <f t="shared" ref="BG216:BG229" si="76">IF(N216="zákl. přenesená",J216,0)</f>
        <v>0</v>
      </c>
      <c r="BH216" s="177">
        <f t="shared" ref="BH216:BH229" si="77">IF(N216="sníž. přenesená",J216,0)</f>
        <v>0</v>
      </c>
      <c r="BI216" s="177">
        <f t="shared" ref="BI216:BI229" si="78">IF(N216="nulová",J216,0)</f>
        <v>0</v>
      </c>
      <c r="BJ216" s="13" t="s">
        <v>21</v>
      </c>
      <c r="BK216" s="177">
        <f t="shared" ref="BK216:BK229" si="79">ROUND(I216*H216,2)</f>
        <v>0</v>
      </c>
      <c r="BL216" s="13" t="s">
        <v>201</v>
      </c>
      <c r="BM216" s="13" t="s">
        <v>535</v>
      </c>
    </row>
    <row r="217" spans="2:65" s="1" customFormat="1" ht="14.4" customHeight="1">
      <c r="B217" s="30"/>
      <c r="C217" s="178" t="s">
        <v>536</v>
      </c>
      <c r="D217" s="178" t="s">
        <v>204</v>
      </c>
      <c r="E217" s="179" t="s">
        <v>537</v>
      </c>
      <c r="F217" s="180" t="s">
        <v>538</v>
      </c>
      <c r="G217" s="181" t="s">
        <v>139</v>
      </c>
      <c r="H217" s="182">
        <v>6</v>
      </c>
      <c r="I217" s="183"/>
      <c r="J217" s="184">
        <f t="shared" si="70"/>
        <v>0</v>
      </c>
      <c r="K217" s="180" t="s">
        <v>1</v>
      </c>
      <c r="L217" s="185"/>
      <c r="M217" s="186" t="s">
        <v>1</v>
      </c>
      <c r="N217" s="187" t="s">
        <v>43</v>
      </c>
      <c r="O217" s="56"/>
      <c r="P217" s="175">
        <f t="shared" si="71"/>
        <v>0</v>
      </c>
      <c r="Q217" s="175">
        <v>1.8600000000000001E-3</v>
      </c>
      <c r="R217" s="175">
        <f t="shared" si="72"/>
        <v>1.116E-2</v>
      </c>
      <c r="S217" s="175">
        <v>0</v>
      </c>
      <c r="T217" s="176">
        <f t="shared" si="73"/>
        <v>0</v>
      </c>
      <c r="AR217" s="13" t="s">
        <v>207</v>
      </c>
      <c r="AT217" s="13" t="s">
        <v>204</v>
      </c>
      <c r="AU217" s="13" t="s">
        <v>78</v>
      </c>
      <c r="AY217" s="13" t="s">
        <v>131</v>
      </c>
      <c r="BE217" s="177">
        <f t="shared" si="74"/>
        <v>0</v>
      </c>
      <c r="BF217" s="177">
        <f t="shared" si="75"/>
        <v>0</v>
      </c>
      <c r="BG217" s="177">
        <f t="shared" si="76"/>
        <v>0</v>
      </c>
      <c r="BH217" s="177">
        <f t="shared" si="77"/>
        <v>0</v>
      </c>
      <c r="BI217" s="177">
        <f t="shared" si="78"/>
        <v>0</v>
      </c>
      <c r="BJ217" s="13" t="s">
        <v>21</v>
      </c>
      <c r="BK217" s="177">
        <f t="shared" si="79"/>
        <v>0</v>
      </c>
      <c r="BL217" s="13" t="s">
        <v>201</v>
      </c>
      <c r="BM217" s="13" t="s">
        <v>539</v>
      </c>
    </row>
    <row r="218" spans="2:65" s="1" customFormat="1" ht="14.4" customHeight="1">
      <c r="B218" s="30"/>
      <c r="C218" s="166" t="s">
        <v>540</v>
      </c>
      <c r="D218" s="166" t="s">
        <v>136</v>
      </c>
      <c r="E218" s="167" t="s">
        <v>541</v>
      </c>
      <c r="F218" s="168" t="s">
        <v>542</v>
      </c>
      <c r="G218" s="169" t="s">
        <v>139</v>
      </c>
      <c r="H218" s="170">
        <v>3</v>
      </c>
      <c r="I218" s="171"/>
      <c r="J218" s="172">
        <f t="shared" si="70"/>
        <v>0</v>
      </c>
      <c r="K218" s="168" t="s">
        <v>1</v>
      </c>
      <c r="L218" s="34"/>
      <c r="M218" s="173" t="s">
        <v>1</v>
      </c>
      <c r="N218" s="174" t="s">
        <v>43</v>
      </c>
      <c r="O218" s="56"/>
      <c r="P218" s="175">
        <f t="shared" si="71"/>
        <v>0</v>
      </c>
      <c r="Q218" s="175">
        <v>1.7000000000000001E-4</v>
      </c>
      <c r="R218" s="175">
        <f t="shared" si="72"/>
        <v>5.1000000000000004E-4</v>
      </c>
      <c r="S218" s="175">
        <v>2.2000000000000001E-3</v>
      </c>
      <c r="T218" s="176">
        <f t="shared" si="73"/>
        <v>6.6E-3</v>
      </c>
      <c r="AR218" s="13" t="s">
        <v>201</v>
      </c>
      <c r="AT218" s="13" t="s">
        <v>136</v>
      </c>
      <c r="AU218" s="13" t="s">
        <v>78</v>
      </c>
      <c r="AY218" s="13" t="s">
        <v>131</v>
      </c>
      <c r="BE218" s="177">
        <f t="shared" si="74"/>
        <v>0</v>
      </c>
      <c r="BF218" s="177">
        <f t="shared" si="75"/>
        <v>0</v>
      </c>
      <c r="BG218" s="177">
        <f t="shared" si="76"/>
        <v>0</v>
      </c>
      <c r="BH218" s="177">
        <f t="shared" si="77"/>
        <v>0</v>
      </c>
      <c r="BI218" s="177">
        <f t="shared" si="78"/>
        <v>0</v>
      </c>
      <c r="BJ218" s="13" t="s">
        <v>21</v>
      </c>
      <c r="BK218" s="177">
        <f t="shared" si="79"/>
        <v>0</v>
      </c>
      <c r="BL218" s="13" t="s">
        <v>201</v>
      </c>
      <c r="BM218" s="13" t="s">
        <v>543</v>
      </c>
    </row>
    <row r="219" spans="2:65" s="1" customFormat="1" ht="14.4" customHeight="1">
      <c r="B219" s="30"/>
      <c r="C219" s="166" t="s">
        <v>544</v>
      </c>
      <c r="D219" s="166" t="s">
        <v>136</v>
      </c>
      <c r="E219" s="167" t="s">
        <v>545</v>
      </c>
      <c r="F219" s="168" t="s">
        <v>546</v>
      </c>
      <c r="G219" s="169" t="s">
        <v>139</v>
      </c>
      <c r="H219" s="170">
        <v>2</v>
      </c>
      <c r="I219" s="171"/>
      <c r="J219" s="172">
        <f t="shared" si="70"/>
        <v>0</v>
      </c>
      <c r="K219" s="168" t="s">
        <v>1</v>
      </c>
      <c r="L219" s="34"/>
      <c r="M219" s="173" t="s">
        <v>1</v>
      </c>
      <c r="N219" s="174" t="s">
        <v>43</v>
      </c>
      <c r="O219" s="56"/>
      <c r="P219" s="175">
        <f t="shared" si="71"/>
        <v>0</v>
      </c>
      <c r="Q219" s="175">
        <v>2.7E-4</v>
      </c>
      <c r="R219" s="175">
        <f t="shared" si="72"/>
        <v>5.4000000000000001E-4</v>
      </c>
      <c r="S219" s="175">
        <v>0</v>
      </c>
      <c r="T219" s="176">
        <f t="shared" si="73"/>
        <v>0</v>
      </c>
      <c r="AR219" s="13" t="s">
        <v>201</v>
      </c>
      <c r="AT219" s="13" t="s">
        <v>136</v>
      </c>
      <c r="AU219" s="13" t="s">
        <v>78</v>
      </c>
      <c r="AY219" s="13" t="s">
        <v>131</v>
      </c>
      <c r="BE219" s="177">
        <f t="shared" si="74"/>
        <v>0</v>
      </c>
      <c r="BF219" s="177">
        <f t="shared" si="75"/>
        <v>0</v>
      </c>
      <c r="BG219" s="177">
        <f t="shared" si="76"/>
        <v>0</v>
      </c>
      <c r="BH219" s="177">
        <f t="shared" si="77"/>
        <v>0</v>
      </c>
      <c r="BI219" s="177">
        <f t="shared" si="78"/>
        <v>0</v>
      </c>
      <c r="BJ219" s="13" t="s">
        <v>21</v>
      </c>
      <c r="BK219" s="177">
        <f t="shared" si="79"/>
        <v>0</v>
      </c>
      <c r="BL219" s="13" t="s">
        <v>201</v>
      </c>
      <c r="BM219" s="13" t="s">
        <v>547</v>
      </c>
    </row>
    <row r="220" spans="2:65" s="1" customFormat="1" ht="14.4" customHeight="1">
      <c r="B220" s="30"/>
      <c r="C220" s="166" t="s">
        <v>548</v>
      </c>
      <c r="D220" s="166" t="s">
        <v>136</v>
      </c>
      <c r="E220" s="167" t="s">
        <v>549</v>
      </c>
      <c r="F220" s="168" t="s">
        <v>550</v>
      </c>
      <c r="G220" s="169" t="s">
        <v>139</v>
      </c>
      <c r="H220" s="170">
        <v>15</v>
      </c>
      <c r="I220" s="171"/>
      <c r="J220" s="172">
        <f t="shared" si="70"/>
        <v>0</v>
      </c>
      <c r="K220" s="168" t="s">
        <v>1</v>
      </c>
      <c r="L220" s="34"/>
      <c r="M220" s="173" t="s">
        <v>1</v>
      </c>
      <c r="N220" s="174" t="s">
        <v>43</v>
      </c>
      <c r="O220" s="56"/>
      <c r="P220" s="175">
        <f t="shared" si="71"/>
        <v>0</v>
      </c>
      <c r="Q220" s="175">
        <v>1.2899999999999999E-3</v>
      </c>
      <c r="R220" s="175">
        <f t="shared" si="72"/>
        <v>1.9349999999999999E-2</v>
      </c>
      <c r="S220" s="175">
        <v>0</v>
      </c>
      <c r="T220" s="176">
        <f t="shared" si="73"/>
        <v>0</v>
      </c>
      <c r="AR220" s="13" t="s">
        <v>201</v>
      </c>
      <c r="AT220" s="13" t="s">
        <v>136</v>
      </c>
      <c r="AU220" s="13" t="s">
        <v>78</v>
      </c>
      <c r="AY220" s="13" t="s">
        <v>131</v>
      </c>
      <c r="BE220" s="177">
        <f t="shared" si="74"/>
        <v>0</v>
      </c>
      <c r="BF220" s="177">
        <f t="shared" si="75"/>
        <v>0</v>
      </c>
      <c r="BG220" s="177">
        <f t="shared" si="76"/>
        <v>0</v>
      </c>
      <c r="BH220" s="177">
        <f t="shared" si="77"/>
        <v>0</v>
      </c>
      <c r="BI220" s="177">
        <f t="shared" si="78"/>
        <v>0</v>
      </c>
      <c r="BJ220" s="13" t="s">
        <v>21</v>
      </c>
      <c r="BK220" s="177">
        <f t="shared" si="79"/>
        <v>0</v>
      </c>
      <c r="BL220" s="13" t="s">
        <v>201</v>
      </c>
      <c r="BM220" s="13" t="s">
        <v>551</v>
      </c>
    </row>
    <row r="221" spans="2:65" s="1" customFormat="1" ht="14.4" customHeight="1">
      <c r="B221" s="30"/>
      <c r="C221" s="166" t="s">
        <v>552</v>
      </c>
      <c r="D221" s="166" t="s">
        <v>136</v>
      </c>
      <c r="E221" s="167" t="s">
        <v>553</v>
      </c>
      <c r="F221" s="168" t="s">
        <v>554</v>
      </c>
      <c r="G221" s="169" t="s">
        <v>139</v>
      </c>
      <c r="H221" s="170">
        <v>3</v>
      </c>
      <c r="I221" s="171"/>
      <c r="J221" s="172">
        <f t="shared" si="70"/>
        <v>0</v>
      </c>
      <c r="K221" s="168" t="s">
        <v>200</v>
      </c>
      <c r="L221" s="34"/>
      <c r="M221" s="173" t="s">
        <v>1</v>
      </c>
      <c r="N221" s="174" t="s">
        <v>43</v>
      </c>
      <c r="O221" s="56"/>
      <c r="P221" s="175">
        <f t="shared" si="71"/>
        <v>0</v>
      </c>
      <c r="Q221" s="175">
        <v>1.0000000000000001E-5</v>
      </c>
      <c r="R221" s="175">
        <f t="shared" si="72"/>
        <v>3.0000000000000004E-5</v>
      </c>
      <c r="S221" s="175">
        <v>3.3800000000000002E-3</v>
      </c>
      <c r="T221" s="176">
        <f t="shared" si="73"/>
        <v>1.014E-2</v>
      </c>
      <c r="AR221" s="13" t="s">
        <v>201</v>
      </c>
      <c r="AT221" s="13" t="s">
        <v>136</v>
      </c>
      <c r="AU221" s="13" t="s">
        <v>78</v>
      </c>
      <c r="AY221" s="13" t="s">
        <v>131</v>
      </c>
      <c r="BE221" s="177">
        <f t="shared" si="74"/>
        <v>0</v>
      </c>
      <c r="BF221" s="177">
        <f t="shared" si="75"/>
        <v>0</v>
      </c>
      <c r="BG221" s="177">
        <f t="shared" si="76"/>
        <v>0</v>
      </c>
      <c r="BH221" s="177">
        <f t="shared" si="77"/>
        <v>0</v>
      </c>
      <c r="BI221" s="177">
        <f t="shared" si="78"/>
        <v>0</v>
      </c>
      <c r="BJ221" s="13" t="s">
        <v>21</v>
      </c>
      <c r="BK221" s="177">
        <f t="shared" si="79"/>
        <v>0</v>
      </c>
      <c r="BL221" s="13" t="s">
        <v>201</v>
      </c>
      <c r="BM221" s="13" t="s">
        <v>555</v>
      </c>
    </row>
    <row r="222" spans="2:65" s="1" customFormat="1" ht="14.4" customHeight="1">
      <c r="B222" s="30"/>
      <c r="C222" s="166" t="s">
        <v>556</v>
      </c>
      <c r="D222" s="166" t="s">
        <v>136</v>
      </c>
      <c r="E222" s="167" t="s">
        <v>557</v>
      </c>
      <c r="F222" s="168" t="s">
        <v>558</v>
      </c>
      <c r="G222" s="169" t="s">
        <v>139</v>
      </c>
      <c r="H222" s="170">
        <v>4</v>
      </c>
      <c r="I222" s="171"/>
      <c r="J222" s="172">
        <f t="shared" si="70"/>
        <v>0</v>
      </c>
      <c r="K222" s="168" t="s">
        <v>1</v>
      </c>
      <c r="L222" s="34"/>
      <c r="M222" s="173" t="s">
        <v>1</v>
      </c>
      <c r="N222" s="174" t="s">
        <v>43</v>
      </c>
      <c r="O222" s="56"/>
      <c r="P222" s="175">
        <f t="shared" si="71"/>
        <v>0</v>
      </c>
      <c r="Q222" s="175">
        <v>1.1900000000000001E-3</v>
      </c>
      <c r="R222" s="175">
        <f t="shared" si="72"/>
        <v>4.7600000000000003E-3</v>
      </c>
      <c r="S222" s="175">
        <v>0</v>
      </c>
      <c r="T222" s="176">
        <f t="shared" si="73"/>
        <v>0</v>
      </c>
      <c r="AR222" s="13" t="s">
        <v>201</v>
      </c>
      <c r="AT222" s="13" t="s">
        <v>136</v>
      </c>
      <c r="AU222" s="13" t="s">
        <v>78</v>
      </c>
      <c r="AY222" s="13" t="s">
        <v>131</v>
      </c>
      <c r="BE222" s="177">
        <f t="shared" si="74"/>
        <v>0</v>
      </c>
      <c r="BF222" s="177">
        <f t="shared" si="75"/>
        <v>0</v>
      </c>
      <c r="BG222" s="177">
        <f t="shared" si="76"/>
        <v>0</v>
      </c>
      <c r="BH222" s="177">
        <f t="shared" si="77"/>
        <v>0</v>
      </c>
      <c r="BI222" s="177">
        <f t="shared" si="78"/>
        <v>0</v>
      </c>
      <c r="BJ222" s="13" t="s">
        <v>21</v>
      </c>
      <c r="BK222" s="177">
        <f t="shared" si="79"/>
        <v>0</v>
      </c>
      <c r="BL222" s="13" t="s">
        <v>201</v>
      </c>
      <c r="BM222" s="13" t="s">
        <v>559</v>
      </c>
    </row>
    <row r="223" spans="2:65" s="1" customFormat="1" ht="14.4" customHeight="1">
      <c r="B223" s="30"/>
      <c r="C223" s="166" t="s">
        <v>560</v>
      </c>
      <c r="D223" s="166" t="s">
        <v>136</v>
      </c>
      <c r="E223" s="167" t="s">
        <v>561</v>
      </c>
      <c r="F223" s="168" t="s">
        <v>562</v>
      </c>
      <c r="G223" s="169" t="s">
        <v>139</v>
      </c>
      <c r="H223" s="170">
        <v>3</v>
      </c>
      <c r="I223" s="171"/>
      <c r="J223" s="172">
        <f t="shared" si="70"/>
        <v>0</v>
      </c>
      <c r="K223" s="168" t="s">
        <v>200</v>
      </c>
      <c r="L223" s="34"/>
      <c r="M223" s="173" t="s">
        <v>1</v>
      </c>
      <c r="N223" s="174" t="s">
        <v>43</v>
      </c>
      <c r="O223" s="56"/>
      <c r="P223" s="175">
        <f t="shared" si="71"/>
        <v>0</v>
      </c>
      <c r="Q223" s="175">
        <v>3.7699999999999999E-3</v>
      </c>
      <c r="R223" s="175">
        <f t="shared" si="72"/>
        <v>1.1310000000000001E-2</v>
      </c>
      <c r="S223" s="175">
        <v>0</v>
      </c>
      <c r="T223" s="176">
        <f t="shared" si="73"/>
        <v>0</v>
      </c>
      <c r="AR223" s="13" t="s">
        <v>201</v>
      </c>
      <c r="AT223" s="13" t="s">
        <v>136</v>
      </c>
      <c r="AU223" s="13" t="s">
        <v>78</v>
      </c>
      <c r="AY223" s="13" t="s">
        <v>131</v>
      </c>
      <c r="BE223" s="177">
        <f t="shared" si="74"/>
        <v>0</v>
      </c>
      <c r="BF223" s="177">
        <f t="shared" si="75"/>
        <v>0</v>
      </c>
      <c r="BG223" s="177">
        <f t="shared" si="76"/>
        <v>0</v>
      </c>
      <c r="BH223" s="177">
        <f t="shared" si="77"/>
        <v>0</v>
      </c>
      <c r="BI223" s="177">
        <f t="shared" si="78"/>
        <v>0</v>
      </c>
      <c r="BJ223" s="13" t="s">
        <v>21</v>
      </c>
      <c r="BK223" s="177">
        <f t="shared" si="79"/>
        <v>0</v>
      </c>
      <c r="BL223" s="13" t="s">
        <v>201</v>
      </c>
      <c r="BM223" s="13" t="s">
        <v>563</v>
      </c>
    </row>
    <row r="224" spans="2:65" s="1" customFormat="1" ht="14.4" customHeight="1">
      <c r="B224" s="30"/>
      <c r="C224" s="166" t="s">
        <v>564</v>
      </c>
      <c r="D224" s="166" t="s">
        <v>136</v>
      </c>
      <c r="E224" s="167" t="s">
        <v>565</v>
      </c>
      <c r="F224" s="168" t="s">
        <v>566</v>
      </c>
      <c r="G224" s="169" t="s">
        <v>139</v>
      </c>
      <c r="H224" s="170">
        <v>1</v>
      </c>
      <c r="I224" s="171"/>
      <c r="J224" s="172">
        <f t="shared" si="70"/>
        <v>0</v>
      </c>
      <c r="K224" s="168" t="s">
        <v>1</v>
      </c>
      <c r="L224" s="34"/>
      <c r="M224" s="173" t="s">
        <v>1</v>
      </c>
      <c r="N224" s="174" t="s">
        <v>43</v>
      </c>
      <c r="O224" s="56"/>
      <c r="P224" s="175">
        <f t="shared" si="71"/>
        <v>0</v>
      </c>
      <c r="Q224" s="175">
        <v>2.2100000000000002E-3</v>
      </c>
      <c r="R224" s="175">
        <f t="shared" si="72"/>
        <v>2.2100000000000002E-3</v>
      </c>
      <c r="S224" s="175">
        <v>0</v>
      </c>
      <c r="T224" s="176">
        <f t="shared" si="73"/>
        <v>0</v>
      </c>
      <c r="AR224" s="13" t="s">
        <v>201</v>
      </c>
      <c r="AT224" s="13" t="s">
        <v>136</v>
      </c>
      <c r="AU224" s="13" t="s">
        <v>78</v>
      </c>
      <c r="AY224" s="13" t="s">
        <v>131</v>
      </c>
      <c r="BE224" s="177">
        <f t="shared" si="74"/>
        <v>0</v>
      </c>
      <c r="BF224" s="177">
        <f t="shared" si="75"/>
        <v>0</v>
      </c>
      <c r="BG224" s="177">
        <f t="shared" si="76"/>
        <v>0</v>
      </c>
      <c r="BH224" s="177">
        <f t="shared" si="77"/>
        <v>0</v>
      </c>
      <c r="BI224" s="177">
        <f t="shared" si="78"/>
        <v>0</v>
      </c>
      <c r="BJ224" s="13" t="s">
        <v>21</v>
      </c>
      <c r="BK224" s="177">
        <f t="shared" si="79"/>
        <v>0</v>
      </c>
      <c r="BL224" s="13" t="s">
        <v>201</v>
      </c>
      <c r="BM224" s="13" t="s">
        <v>567</v>
      </c>
    </row>
    <row r="225" spans="2:65" s="1" customFormat="1" ht="14.4" customHeight="1">
      <c r="B225" s="30"/>
      <c r="C225" s="166" t="s">
        <v>568</v>
      </c>
      <c r="D225" s="166" t="s">
        <v>136</v>
      </c>
      <c r="E225" s="167" t="s">
        <v>569</v>
      </c>
      <c r="F225" s="168" t="s">
        <v>570</v>
      </c>
      <c r="G225" s="169" t="s">
        <v>139</v>
      </c>
      <c r="H225" s="170">
        <v>1</v>
      </c>
      <c r="I225" s="171"/>
      <c r="J225" s="172">
        <f t="shared" si="70"/>
        <v>0</v>
      </c>
      <c r="K225" s="168" t="s">
        <v>1</v>
      </c>
      <c r="L225" s="34"/>
      <c r="M225" s="173" t="s">
        <v>1</v>
      </c>
      <c r="N225" s="174" t="s">
        <v>43</v>
      </c>
      <c r="O225" s="56"/>
      <c r="P225" s="175">
        <f t="shared" si="71"/>
        <v>0</v>
      </c>
      <c r="Q225" s="175">
        <v>7.5000000000000002E-4</v>
      </c>
      <c r="R225" s="175">
        <f t="shared" si="72"/>
        <v>7.5000000000000002E-4</v>
      </c>
      <c r="S225" s="175">
        <v>0</v>
      </c>
      <c r="T225" s="176">
        <f t="shared" si="73"/>
        <v>0</v>
      </c>
      <c r="AR225" s="13" t="s">
        <v>201</v>
      </c>
      <c r="AT225" s="13" t="s">
        <v>136</v>
      </c>
      <c r="AU225" s="13" t="s">
        <v>78</v>
      </c>
      <c r="AY225" s="13" t="s">
        <v>131</v>
      </c>
      <c r="BE225" s="177">
        <f t="shared" si="74"/>
        <v>0</v>
      </c>
      <c r="BF225" s="177">
        <f t="shared" si="75"/>
        <v>0</v>
      </c>
      <c r="BG225" s="177">
        <f t="shared" si="76"/>
        <v>0</v>
      </c>
      <c r="BH225" s="177">
        <f t="shared" si="77"/>
        <v>0</v>
      </c>
      <c r="BI225" s="177">
        <f t="shared" si="78"/>
        <v>0</v>
      </c>
      <c r="BJ225" s="13" t="s">
        <v>21</v>
      </c>
      <c r="BK225" s="177">
        <f t="shared" si="79"/>
        <v>0</v>
      </c>
      <c r="BL225" s="13" t="s">
        <v>201</v>
      </c>
      <c r="BM225" s="13" t="s">
        <v>571</v>
      </c>
    </row>
    <row r="226" spans="2:65" s="1" customFormat="1" ht="14.4" customHeight="1">
      <c r="B226" s="30"/>
      <c r="C226" s="166" t="s">
        <v>572</v>
      </c>
      <c r="D226" s="166" t="s">
        <v>136</v>
      </c>
      <c r="E226" s="167" t="s">
        <v>573</v>
      </c>
      <c r="F226" s="168" t="s">
        <v>574</v>
      </c>
      <c r="G226" s="169" t="s">
        <v>139</v>
      </c>
      <c r="H226" s="170">
        <v>1</v>
      </c>
      <c r="I226" s="171"/>
      <c r="J226" s="172">
        <f t="shared" si="70"/>
        <v>0</v>
      </c>
      <c r="K226" s="168" t="s">
        <v>1</v>
      </c>
      <c r="L226" s="34"/>
      <c r="M226" s="173" t="s">
        <v>1</v>
      </c>
      <c r="N226" s="174" t="s">
        <v>43</v>
      </c>
      <c r="O226" s="56"/>
      <c r="P226" s="175">
        <f t="shared" si="71"/>
        <v>0</v>
      </c>
      <c r="Q226" s="175">
        <v>2.4000000000000001E-4</v>
      </c>
      <c r="R226" s="175">
        <f t="shared" si="72"/>
        <v>2.4000000000000001E-4</v>
      </c>
      <c r="S226" s="175">
        <v>0</v>
      </c>
      <c r="T226" s="176">
        <f t="shared" si="73"/>
        <v>0</v>
      </c>
      <c r="AR226" s="13" t="s">
        <v>201</v>
      </c>
      <c r="AT226" s="13" t="s">
        <v>136</v>
      </c>
      <c r="AU226" s="13" t="s">
        <v>78</v>
      </c>
      <c r="AY226" s="13" t="s">
        <v>131</v>
      </c>
      <c r="BE226" s="177">
        <f t="shared" si="74"/>
        <v>0</v>
      </c>
      <c r="BF226" s="177">
        <f t="shared" si="75"/>
        <v>0</v>
      </c>
      <c r="BG226" s="177">
        <f t="shared" si="76"/>
        <v>0</v>
      </c>
      <c r="BH226" s="177">
        <f t="shared" si="77"/>
        <v>0</v>
      </c>
      <c r="BI226" s="177">
        <f t="shared" si="78"/>
        <v>0</v>
      </c>
      <c r="BJ226" s="13" t="s">
        <v>21</v>
      </c>
      <c r="BK226" s="177">
        <f t="shared" si="79"/>
        <v>0</v>
      </c>
      <c r="BL226" s="13" t="s">
        <v>201</v>
      </c>
      <c r="BM226" s="13" t="s">
        <v>575</v>
      </c>
    </row>
    <row r="227" spans="2:65" s="1" customFormat="1" ht="14.4" customHeight="1">
      <c r="B227" s="30"/>
      <c r="C227" s="166" t="s">
        <v>576</v>
      </c>
      <c r="D227" s="166" t="s">
        <v>136</v>
      </c>
      <c r="E227" s="167" t="s">
        <v>577</v>
      </c>
      <c r="F227" s="168" t="s">
        <v>578</v>
      </c>
      <c r="G227" s="169" t="s">
        <v>139</v>
      </c>
      <c r="H227" s="170">
        <v>1</v>
      </c>
      <c r="I227" s="171"/>
      <c r="J227" s="172">
        <f t="shared" si="70"/>
        <v>0</v>
      </c>
      <c r="K227" s="168" t="s">
        <v>1</v>
      </c>
      <c r="L227" s="34"/>
      <c r="M227" s="173" t="s">
        <v>1</v>
      </c>
      <c r="N227" s="174" t="s">
        <v>43</v>
      </c>
      <c r="O227" s="56"/>
      <c r="P227" s="175">
        <f t="shared" si="71"/>
        <v>0</v>
      </c>
      <c r="Q227" s="175">
        <v>1.4999999999999999E-4</v>
      </c>
      <c r="R227" s="175">
        <f t="shared" si="72"/>
        <v>1.4999999999999999E-4</v>
      </c>
      <c r="S227" s="175">
        <v>0</v>
      </c>
      <c r="T227" s="176">
        <f t="shared" si="73"/>
        <v>0</v>
      </c>
      <c r="AR227" s="13" t="s">
        <v>201</v>
      </c>
      <c r="AT227" s="13" t="s">
        <v>136</v>
      </c>
      <c r="AU227" s="13" t="s">
        <v>78</v>
      </c>
      <c r="AY227" s="13" t="s">
        <v>131</v>
      </c>
      <c r="BE227" s="177">
        <f t="shared" si="74"/>
        <v>0</v>
      </c>
      <c r="BF227" s="177">
        <f t="shared" si="75"/>
        <v>0</v>
      </c>
      <c r="BG227" s="177">
        <f t="shared" si="76"/>
        <v>0</v>
      </c>
      <c r="BH227" s="177">
        <f t="shared" si="77"/>
        <v>0</v>
      </c>
      <c r="BI227" s="177">
        <f t="shared" si="78"/>
        <v>0</v>
      </c>
      <c r="BJ227" s="13" t="s">
        <v>21</v>
      </c>
      <c r="BK227" s="177">
        <f t="shared" si="79"/>
        <v>0</v>
      </c>
      <c r="BL227" s="13" t="s">
        <v>201</v>
      </c>
      <c r="BM227" s="13" t="s">
        <v>579</v>
      </c>
    </row>
    <row r="228" spans="2:65" s="1" customFormat="1" ht="14.4" customHeight="1">
      <c r="B228" s="30"/>
      <c r="C228" s="166" t="s">
        <v>580</v>
      </c>
      <c r="D228" s="166" t="s">
        <v>136</v>
      </c>
      <c r="E228" s="167" t="s">
        <v>581</v>
      </c>
      <c r="F228" s="168" t="s">
        <v>582</v>
      </c>
      <c r="G228" s="169" t="s">
        <v>177</v>
      </c>
      <c r="H228" s="170">
        <v>7.1999999999999995E-2</v>
      </c>
      <c r="I228" s="171"/>
      <c r="J228" s="172">
        <f t="shared" si="70"/>
        <v>0</v>
      </c>
      <c r="K228" s="168" t="s">
        <v>1</v>
      </c>
      <c r="L228" s="34"/>
      <c r="M228" s="173" t="s">
        <v>1</v>
      </c>
      <c r="N228" s="174" t="s">
        <v>43</v>
      </c>
      <c r="O228" s="56"/>
      <c r="P228" s="175">
        <f t="shared" si="71"/>
        <v>0</v>
      </c>
      <c r="Q228" s="175">
        <v>0</v>
      </c>
      <c r="R228" s="175">
        <f t="shared" si="72"/>
        <v>0</v>
      </c>
      <c r="S228" s="175">
        <v>0</v>
      </c>
      <c r="T228" s="176">
        <f t="shared" si="73"/>
        <v>0</v>
      </c>
      <c r="AR228" s="13" t="s">
        <v>201</v>
      </c>
      <c r="AT228" s="13" t="s">
        <v>136</v>
      </c>
      <c r="AU228" s="13" t="s">
        <v>78</v>
      </c>
      <c r="AY228" s="13" t="s">
        <v>131</v>
      </c>
      <c r="BE228" s="177">
        <f t="shared" si="74"/>
        <v>0</v>
      </c>
      <c r="BF228" s="177">
        <f t="shared" si="75"/>
        <v>0</v>
      </c>
      <c r="BG228" s="177">
        <f t="shared" si="76"/>
        <v>0</v>
      </c>
      <c r="BH228" s="177">
        <f t="shared" si="77"/>
        <v>0</v>
      </c>
      <c r="BI228" s="177">
        <f t="shared" si="78"/>
        <v>0</v>
      </c>
      <c r="BJ228" s="13" t="s">
        <v>21</v>
      </c>
      <c r="BK228" s="177">
        <f t="shared" si="79"/>
        <v>0</v>
      </c>
      <c r="BL228" s="13" t="s">
        <v>201</v>
      </c>
      <c r="BM228" s="13" t="s">
        <v>583</v>
      </c>
    </row>
    <row r="229" spans="2:65" s="1" customFormat="1" ht="14.4" customHeight="1">
      <c r="B229" s="30"/>
      <c r="C229" s="166" t="s">
        <v>584</v>
      </c>
      <c r="D229" s="166" t="s">
        <v>136</v>
      </c>
      <c r="E229" s="167" t="s">
        <v>585</v>
      </c>
      <c r="F229" s="168" t="s">
        <v>586</v>
      </c>
      <c r="G229" s="169" t="s">
        <v>177</v>
      </c>
      <c r="H229" s="170">
        <v>7.1999999999999995E-2</v>
      </c>
      <c r="I229" s="171"/>
      <c r="J229" s="172">
        <f t="shared" si="70"/>
        <v>0</v>
      </c>
      <c r="K229" s="168" t="s">
        <v>1</v>
      </c>
      <c r="L229" s="34"/>
      <c r="M229" s="173" t="s">
        <v>1</v>
      </c>
      <c r="N229" s="174" t="s">
        <v>43</v>
      </c>
      <c r="O229" s="56"/>
      <c r="P229" s="175">
        <f t="shared" si="71"/>
        <v>0</v>
      </c>
      <c r="Q229" s="175">
        <v>0</v>
      </c>
      <c r="R229" s="175">
        <f t="shared" si="72"/>
        <v>0</v>
      </c>
      <c r="S229" s="175">
        <v>0</v>
      </c>
      <c r="T229" s="176">
        <f t="shared" si="73"/>
        <v>0</v>
      </c>
      <c r="AR229" s="13" t="s">
        <v>201</v>
      </c>
      <c r="AT229" s="13" t="s">
        <v>136</v>
      </c>
      <c r="AU229" s="13" t="s">
        <v>78</v>
      </c>
      <c r="AY229" s="13" t="s">
        <v>131</v>
      </c>
      <c r="BE229" s="177">
        <f t="shared" si="74"/>
        <v>0</v>
      </c>
      <c r="BF229" s="177">
        <f t="shared" si="75"/>
        <v>0</v>
      </c>
      <c r="BG229" s="177">
        <f t="shared" si="76"/>
        <v>0</v>
      </c>
      <c r="BH229" s="177">
        <f t="shared" si="77"/>
        <v>0</v>
      </c>
      <c r="BI229" s="177">
        <f t="shared" si="78"/>
        <v>0</v>
      </c>
      <c r="BJ229" s="13" t="s">
        <v>21</v>
      </c>
      <c r="BK229" s="177">
        <f t="shared" si="79"/>
        <v>0</v>
      </c>
      <c r="BL229" s="13" t="s">
        <v>201</v>
      </c>
      <c r="BM229" s="13" t="s">
        <v>587</v>
      </c>
    </row>
    <row r="230" spans="2:65" s="10" customFormat="1" ht="22.8" customHeight="1">
      <c r="B230" s="150"/>
      <c r="C230" s="151"/>
      <c r="D230" s="152" t="s">
        <v>71</v>
      </c>
      <c r="E230" s="164" t="s">
        <v>588</v>
      </c>
      <c r="F230" s="164" t="s">
        <v>589</v>
      </c>
      <c r="G230" s="151"/>
      <c r="H230" s="151"/>
      <c r="I230" s="154"/>
      <c r="J230" s="165">
        <f>BK230</f>
        <v>0</v>
      </c>
      <c r="K230" s="151"/>
      <c r="L230" s="156"/>
      <c r="M230" s="157"/>
      <c r="N230" s="158"/>
      <c r="O230" s="158"/>
      <c r="P230" s="159">
        <f>SUM(P231:P232)</f>
        <v>0</v>
      </c>
      <c r="Q230" s="158"/>
      <c r="R230" s="159">
        <f>SUM(R231:R232)</f>
        <v>0</v>
      </c>
      <c r="S230" s="158"/>
      <c r="T230" s="160">
        <f>SUM(T231:T232)</f>
        <v>0</v>
      </c>
      <c r="AR230" s="161" t="s">
        <v>78</v>
      </c>
      <c r="AT230" s="162" t="s">
        <v>71</v>
      </c>
      <c r="AU230" s="162" t="s">
        <v>21</v>
      </c>
      <c r="AY230" s="161" t="s">
        <v>131</v>
      </c>
      <c r="BK230" s="163">
        <f>SUM(BK231:BK232)</f>
        <v>0</v>
      </c>
    </row>
    <row r="231" spans="2:65" s="1" customFormat="1" ht="14.4" customHeight="1">
      <c r="B231" s="30"/>
      <c r="C231" s="166" t="s">
        <v>590</v>
      </c>
      <c r="D231" s="166" t="s">
        <v>136</v>
      </c>
      <c r="E231" s="167" t="s">
        <v>591</v>
      </c>
      <c r="F231" s="168" t="s">
        <v>592</v>
      </c>
      <c r="G231" s="169" t="s">
        <v>139</v>
      </c>
      <c r="H231" s="170">
        <v>1</v>
      </c>
      <c r="I231" s="171"/>
      <c r="J231" s="172">
        <f>ROUND(I231*H231,2)</f>
        <v>0</v>
      </c>
      <c r="K231" s="168" t="s">
        <v>1</v>
      </c>
      <c r="L231" s="34"/>
      <c r="M231" s="173" t="s">
        <v>1</v>
      </c>
      <c r="N231" s="174" t="s">
        <v>43</v>
      </c>
      <c r="O231" s="56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AR231" s="13" t="s">
        <v>201</v>
      </c>
      <c r="AT231" s="13" t="s">
        <v>136</v>
      </c>
      <c r="AU231" s="13" t="s">
        <v>78</v>
      </c>
      <c r="AY231" s="13" t="s">
        <v>131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3" t="s">
        <v>21</v>
      </c>
      <c r="BK231" s="177">
        <f>ROUND(I231*H231,2)</f>
        <v>0</v>
      </c>
      <c r="BL231" s="13" t="s">
        <v>201</v>
      </c>
      <c r="BM231" s="13" t="s">
        <v>593</v>
      </c>
    </row>
    <row r="232" spans="2:65" s="1" customFormat="1" ht="14.4" customHeight="1">
      <c r="B232" s="30"/>
      <c r="C232" s="166" t="s">
        <v>594</v>
      </c>
      <c r="D232" s="166" t="s">
        <v>136</v>
      </c>
      <c r="E232" s="167" t="s">
        <v>595</v>
      </c>
      <c r="F232" s="168" t="s">
        <v>596</v>
      </c>
      <c r="G232" s="169" t="s">
        <v>139</v>
      </c>
      <c r="H232" s="170">
        <v>1</v>
      </c>
      <c r="I232" s="171"/>
      <c r="J232" s="172">
        <f>ROUND(I232*H232,2)</f>
        <v>0</v>
      </c>
      <c r="K232" s="168" t="s">
        <v>1</v>
      </c>
      <c r="L232" s="34"/>
      <c r="M232" s="173" t="s">
        <v>1</v>
      </c>
      <c r="N232" s="174" t="s">
        <v>43</v>
      </c>
      <c r="O232" s="56"/>
      <c r="P232" s="175">
        <f>O232*H232</f>
        <v>0</v>
      </c>
      <c r="Q232" s="175">
        <v>0</v>
      </c>
      <c r="R232" s="175">
        <f>Q232*H232</f>
        <v>0</v>
      </c>
      <c r="S232" s="175">
        <v>0</v>
      </c>
      <c r="T232" s="176">
        <f>S232*H232</f>
        <v>0</v>
      </c>
      <c r="AR232" s="13" t="s">
        <v>201</v>
      </c>
      <c r="AT232" s="13" t="s">
        <v>136</v>
      </c>
      <c r="AU232" s="13" t="s">
        <v>78</v>
      </c>
      <c r="AY232" s="13" t="s">
        <v>131</v>
      </c>
      <c r="BE232" s="177">
        <f>IF(N232="základní",J232,0)</f>
        <v>0</v>
      </c>
      <c r="BF232" s="177">
        <f>IF(N232="snížená",J232,0)</f>
        <v>0</v>
      </c>
      <c r="BG232" s="177">
        <f>IF(N232="zákl. přenesená",J232,0)</f>
        <v>0</v>
      </c>
      <c r="BH232" s="177">
        <f>IF(N232="sníž. přenesená",J232,0)</f>
        <v>0</v>
      </c>
      <c r="BI232" s="177">
        <f>IF(N232="nulová",J232,0)</f>
        <v>0</v>
      </c>
      <c r="BJ232" s="13" t="s">
        <v>21</v>
      </c>
      <c r="BK232" s="177">
        <f>ROUND(I232*H232,2)</f>
        <v>0</v>
      </c>
      <c r="BL232" s="13" t="s">
        <v>201</v>
      </c>
      <c r="BM232" s="13" t="s">
        <v>597</v>
      </c>
    </row>
    <row r="233" spans="2:65" s="10" customFormat="1" ht="22.8" customHeight="1">
      <c r="B233" s="150"/>
      <c r="C233" s="151"/>
      <c r="D233" s="152" t="s">
        <v>71</v>
      </c>
      <c r="E233" s="164" t="s">
        <v>598</v>
      </c>
      <c r="F233" s="164" t="s">
        <v>599</v>
      </c>
      <c r="G233" s="151"/>
      <c r="H233" s="151"/>
      <c r="I233" s="154"/>
      <c r="J233" s="165">
        <f>BK233</f>
        <v>0</v>
      </c>
      <c r="K233" s="151"/>
      <c r="L233" s="156"/>
      <c r="M233" s="157"/>
      <c r="N233" s="158"/>
      <c r="O233" s="158"/>
      <c r="P233" s="159">
        <f>SUM(P234:P243)</f>
        <v>0</v>
      </c>
      <c r="Q233" s="158"/>
      <c r="R233" s="159">
        <f>SUM(R234:R243)</f>
        <v>1.2039200000000001</v>
      </c>
      <c r="S233" s="158"/>
      <c r="T233" s="160">
        <f>SUM(T234:T243)</f>
        <v>0</v>
      </c>
      <c r="AR233" s="161" t="s">
        <v>78</v>
      </c>
      <c r="AT233" s="162" t="s">
        <v>71</v>
      </c>
      <c r="AU233" s="162" t="s">
        <v>21</v>
      </c>
      <c r="AY233" s="161" t="s">
        <v>131</v>
      </c>
      <c r="BK233" s="163">
        <f>SUM(BK234:BK243)</f>
        <v>0</v>
      </c>
    </row>
    <row r="234" spans="2:65" s="1" customFormat="1" ht="14.4" customHeight="1">
      <c r="B234" s="30"/>
      <c r="C234" s="166" t="s">
        <v>600</v>
      </c>
      <c r="D234" s="166" t="s">
        <v>136</v>
      </c>
      <c r="E234" s="167" t="s">
        <v>601</v>
      </c>
      <c r="F234" s="168" t="s">
        <v>602</v>
      </c>
      <c r="G234" s="169" t="s">
        <v>163</v>
      </c>
      <c r="H234" s="170">
        <v>10</v>
      </c>
      <c r="I234" s="171"/>
      <c r="J234" s="172">
        <f t="shared" ref="J234:J243" si="80">ROUND(I234*H234,2)</f>
        <v>0</v>
      </c>
      <c r="K234" s="168" t="s">
        <v>200</v>
      </c>
      <c r="L234" s="34"/>
      <c r="M234" s="173" t="s">
        <v>1</v>
      </c>
      <c r="N234" s="174" t="s">
        <v>43</v>
      </c>
      <c r="O234" s="56"/>
      <c r="P234" s="175">
        <f t="shared" ref="P234:P243" si="81">O234*H234</f>
        <v>0</v>
      </c>
      <c r="Q234" s="175">
        <v>0</v>
      </c>
      <c r="R234" s="175">
        <f t="shared" ref="R234:R243" si="82">Q234*H234</f>
        <v>0</v>
      </c>
      <c r="S234" s="175">
        <v>0</v>
      </c>
      <c r="T234" s="176">
        <f t="shared" ref="T234:T243" si="83">S234*H234</f>
        <v>0</v>
      </c>
      <c r="AR234" s="13" t="s">
        <v>201</v>
      </c>
      <c r="AT234" s="13" t="s">
        <v>136</v>
      </c>
      <c r="AU234" s="13" t="s">
        <v>78</v>
      </c>
      <c r="AY234" s="13" t="s">
        <v>131</v>
      </c>
      <c r="BE234" s="177">
        <f t="shared" ref="BE234:BE243" si="84">IF(N234="základní",J234,0)</f>
        <v>0</v>
      </c>
      <c r="BF234" s="177">
        <f t="shared" ref="BF234:BF243" si="85">IF(N234="snížená",J234,0)</f>
        <v>0</v>
      </c>
      <c r="BG234" s="177">
        <f t="shared" ref="BG234:BG243" si="86">IF(N234="zákl. přenesená",J234,0)</f>
        <v>0</v>
      </c>
      <c r="BH234" s="177">
        <f t="shared" ref="BH234:BH243" si="87">IF(N234="sníž. přenesená",J234,0)</f>
        <v>0</v>
      </c>
      <c r="BI234" s="177">
        <f t="shared" ref="BI234:BI243" si="88">IF(N234="nulová",J234,0)</f>
        <v>0</v>
      </c>
      <c r="BJ234" s="13" t="s">
        <v>21</v>
      </c>
      <c r="BK234" s="177">
        <f t="shared" ref="BK234:BK243" si="89">ROUND(I234*H234,2)</f>
        <v>0</v>
      </c>
      <c r="BL234" s="13" t="s">
        <v>201</v>
      </c>
      <c r="BM234" s="13" t="s">
        <v>603</v>
      </c>
    </row>
    <row r="235" spans="2:65" s="1" customFormat="1" ht="14.4" customHeight="1">
      <c r="B235" s="30"/>
      <c r="C235" s="178" t="s">
        <v>604</v>
      </c>
      <c r="D235" s="178" t="s">
        <v>204</v>
      </c>
      <c r="E235" s="179" t="s">
        <v>605</v>
      </c>
      <c r="F235" s="180" t="s">
        <v>606</v>
      </c>
      <c r="G235" s="181" t="s">
        <v>163</v>
      </c>
      <c r="H235" s="182">
        <v>10</v>
      </c>
      <c r="I235" s="183"/>
      <c r="J235" s="184">
        <f t="shared" si="80"/>
        <v>0</v>
      </c>
      <c r="K235" s="180" t="s">
        <v>200</v>
      </c>
      <c r="L235" s="185"/>
      <c r="M235" s="186" t="s">
        <v>1</v>
      </c>
      <c r="N235" s="187" t="s">
        <v>43</v>
      </c>
      <c r="O235" s="56"/>
      <c r="P235" s="175">
        <f t="shared" si="81"/>
        <v>0</v>
      </c>
      <c r="Q235" s="175">
        <v>2.3000000000000001E-4</v>
      </c>
      <c r="R235" s="175">
        <f t="shared" si="82"/>
        <v>2.3E-3</v>
      </c>
      <c r="S235" s="175">
        <v>0</v>
      </c>
      <c r="T235" s="176">
        <f t="shared" si="83"/>
        <v>0</v>
      </c>
      <c r="AR235" s="13" t="s">
        <v>207</v>
      </c>
      <c r="AT235" s="13" t="s">
        <v>204</v>
      </c>
      <c r="AU235" s="13" t="s">
        <v>78</v>
      </c>
      <c r="AY235" s="13" t="s">
        <v>131</v>
      </c>
      <c r="BE235" s="177">
        <f t="shared" si="84"/>
        <v>0</v>
      </c>
      <c r="BF235" s="177">
        <f t="shared" si="85"/>
        <v>0</v>
      </c>
      <c r="BG235" s="177">
        <f t="shared" si="86"/>
        <v>0</v>
      </c>
      <c r="BH235" s="177">
        <f t="shared" si="87"/>
        <v>0</v>
      </c>
      <c r="BI235" s="177">
        <f t="shared" si="88"/>
        <v>0</v>
      </c>
      <c r="BJ235" s="13" t="s">
        <v>21</v>
      </c>
      <c r="BK235" s="177">
        <f t="shared" si="89"/>
        <v>0</v>
      </c>
      <c r="BL235" s="13" t="s">
        <v>201</v>
      </c>
      <c r="BM235" s="13" t="s">
        <v>607</v>
      </c>
    </row>
    <row r="236" spans="2:65" s="1" customFormat="1" ht="14.4" customHeight="1">
      <c r="B236" s="30"/>
      <c r="C236" s="166" t="s">
        <v>608</v>
      </c>
      <c r="D236" s="166" t="s">
        <v>136</v>
      </c>
      <c r="E236" s="167" t="s">
        <v>609</v>
      </c>
      <c r="F236" s="168" t="s">
        <v>610</v>
      </c>
      <c r="G236" s="169" t="s">
        <v>139</v>
      </c>
      <c r="H236" s="170">
        <v>3</v>
      </c>
      <c r="I236" s="171"/>
      <c r="J236" s="172">
        <f t="shared" si="80"/>
        <v>0</v>
      </c>
      <c r="K236" s="168" t="s">
        <v>200</v>
      </c>
      <c r="L236" s="34"/>
      <c r="M236" s="173" t="s">
        <v>1</v>
      </c>
      <c r="N236" s="174" t="s">
        <v>43</v>
      </c>
      <c r="O236" s="56"/>
      <c r="P236" s="175">
        <f t="shared" si="81"/>
        <v>0</v>
      </c>
      <c r="Q236" s="175">
        <v>0</v>
      </c>
      <c r="R236" s="175">
        <f t="shared" si="82"/>
        <v>0</v>
      </c>
      <c r="S236" s="175">
        <v>0</v>
      </c>
      <c r="T236" s="176">
        <f t="shared" si="83"/>
        <v>0</v>
      </c>
      <c r="AR236" s="13" t="s">
        <v>201</v>
      </c>
      <c r="AT236" s="13" t="s">
        <v>136</v>
      </c>
      <c r="AU236" s="13" t="s">
        <v>78</v>
      </c>
      <c r="AY236" s="13" t="s">
        <v>131</v>
      </c>
      <c r="BE236" s="177">
        <f t="shared" si="84"/>
        <v>0</v>
      </c>
      <c r="BF236" s="177">
        <f t="shared" si="85"/>
        <v>0</v>
      </c>
      <c r="BG236" s="177">
        <f t="shared" si="86"/>
        <v>0</v>
      </c>
      <c r="BH236" s="177">
        <f t="shared" si="87"/>
        <v>0</v>
      </c>
      <c r="BI236" s="177">
        <f t="shared" si="88"/>
        <v>0</v>
      </c>
      <c r="BJ236" s="13" t="s">
        <v>21</v>
      </c>
      <c r="BK236" s="177">
        <f t="shared" si="89"/>
        <v>0</v>
      </c>
      <c r="BL236" s="13" t="s">
        <v>201</v>
      </c>
      <c r="BM236" s="13" t="s">
        <v>611</v>
      </c>
    </row>
    <row r="237" spans="2:65" s="1" customFormat="1" ht="14.4" customHeight="1">
      <c r="B237" s="30"/>
      <c r="C237" s="178" t="s">
        <v>612</v>
      </c>
      <c r="D237" s="178" t="s">
        <v>204</v>
      </c>
      <c r="E237" s="179" t="s">
        <v>613</v>
      </c>
      <c r="F237" s="180" t="s">
        <v>614</v>
      </c>
      <c r="G237" s="181" t="s">
        <v>139</v>
      </c>
      <c r="H237" s="182">
        <v>3</v>
      </c>
      <c r="I237" s="183"/>
      <c r="J237" s="184">
        <f t="shared" si="80"/>
        <v>0</v>
      </c>
      <c r="K237" s="180" t="s">
        <v>200</v>
      </c>
      <c r="L237" s="185"/>
      <c r="M237" s="186" t="s">
        <v>1</v>
      </c>
      <c r="N237" s="187" t="s">
        <v>43</v>
      </c>
      <c r="O237" s="56"/>
      <c r="P237" s="175">
        <f t="shared" si="81"/>
        <v>0</v>
      </c>
      <c r="Q237" s="175">
        <v>1.3999999999999999E-4</v>
      </c>
      <c r="R237" s="175">
        <f t="shared" si="82"/>
        <v>4.1999999999999996E-4</v>
      </c>
      <c r="S237" s="175">
        <v>0</v>
      </c>
      <c r="T237" s="176">
        <f t="shared" si="83"/>
        <v>0</v>
      </c>
      <c r="AR237" s="13" t="s">
        <v>207</v>
      </c>
      <c r="AT237" s="13" t="s">
        <v>204</v>
      </c>
      <c r="AU237" s="13" t="s">
        <v>78</v>
      </c>
      <c r="AY237" s="13" t="s">
        <v>131</v>
      </c>
      <c r="BE237" s="177">
        <f t="shared" si="84"/>
        <v>0</v>
      </c>
      <c r="BF237" s="177">
        <f t="shared" si="85"/>
        <v>0</v>
      </c>
      <c r="BG237" s="177">
        <f t="shared" si="86"/>
        <v>0</v>
      </c>
      <c r="BH237" s="177">
        <f t="shared" si="87"/>
        <v>0</v>
      </c>
      <c r="BI237" s="177">
        <f t="shared" si="88"/>
        <v>0</v>
      </c>
      <c r="BJ237" s="13" t="s">
        <v>21</v>
      </c>
      <c r="BK237" s="177">
        <f t="shared" si="89"/>
        <v>0</v>
      </c>
      <c r="BL237" s="13" t="s">
        <v>201</v>
      </c>
      <c r="BM237" s="13" t="s">
        <v>615</v>
      </c>
    </row>
    <row r="238" spans="2:65" s="1" customFormat="1" ht="14.4" customHeight="1">
      <c r="B238" s="30"/>
      <c r="C238" s="166" t="s">
        <v>616</v>
      </c>
      <c r="D238" s="166" t="s">
        <v>136</v>
      </c>
      <c r="E238" s="167" t="s">
        <v>617</v>
      </c>
      <c r="F238" s="168" t="s">
        <v>618</v>
      </c>
      <c r="G238" s="169" t="s">
        <v>163</v>
      </c>
      <c r="H238" s="170">
        <v>10</v>
      </c>
      <c r="I238" s="171"/>
      <c r="J238" s="172">
        <f t="shared" si="80"/>
        <v>0</v>
      </c>
      <c r="K238" s="168" t="s">
        <v>200</v>
      </c>
      <c r="L238" s="34"/>
      <c r="M238" s="173" t="s">
        <v>1</v>
      </c>
      <c r="N238" s="174" t="s">
        <v>43</v>
      </c>
      <c r="O238" s="56"/>
      <c r="P238" s="175">
        <f t="shared" si="81"/>
        <v>0</v>
      </c>
      <c r="Q238" s="175">
        <v>0</v>
      </c>
      <c r="R238" s="175">
        <f t="shared" si="82"/>
        <v>0</v>
      </c>
      <c r="S238" s="175">
        <v>0</v>
      </c>
      <c r="T238" s="176">
        <f t="shared" si="83"/>
        <v>0</v>
      </c>
      <c r="AR238" s="13" t="s">
        <v>201</v>
      </c>
      <c r="AT238" s="13" t="s">
        <v>136</v>
      </c>
      <c r="AU238" s="13" t="s">
        <v>78</v>
      </c>
      <c r="AY238" s="13" t="s">
        <v>131</v>
      </c>
      <c r="BE238" s="177">
        <f t="shared" si="84"/>
        <v>0</v>
      </c>
      <c r="BF238" s="177">
        <f t="shared" si="85"/>
        <v>0</v>
      </c>
      <c r="BG238" s="177">
        <f t="shared" si="86"/>
        <v>0</v>
      </c>
      <c r="BH238" s="177">
        <f t="shared" si="87"/>
        <v>0</v>
      </c>
      <c r="BI238" s="177">
        <f t="shared" si="88"/>
        <v>0</v>
      </c>
      <c r="BJ238" s="13" t="s">
        <v>21</v>
      </c>
      <c r="BK238" s="177">
        <f t="shared" si="89"/>
        <v>0</v>
      </c>
      <c r="BL238" s="13" t="s">
        <v>201</v>
      </c>
      <c r="BM238" s="13" t="s">
        <v>619</v>
      </c>
    </row>
    <row r="239" spans="2:65" s="1" customFormat="1" ht="14.4" customHeight="1">
      <c r="B239" s="30"/>
      <c r="C239" s="178" t="s">
        <v>620</v>
      </c>
      <c r="D239" s="178" t="s">
        <v>204</v>
      </c>
      <c r="E239" s="179" t="s">
        <v>621</v>
      </c>
      <c r="F239" s="180" t="s">
        <v>622</v>
      </c>
      <c r="G239" s="181" t="s">
        <v>163</v>
      </c>
      <c r="H239" s="182">
        <v>10</v>
      </c>
      <c r="I239" s="183"/>
      <c r="J239" s="184">
        <f t="shared" si="80"/>
        <v>0</v>
      </c>
      <c r="K239" s="180" t="s">
        <v>200</v>
      </c>
      <c r="L239" s="185"/>
      <c r="M239" s="186" t="s">
        <v>1</v>
      </c>
      <c r="N239" s="187" t="s">
        <v>43</v>
      </c>
      <c r="O239" s="56"/>
      <c r="P239" s="175">
        <f t="shared" si="81"/>
        <v>0</v>
      </c>
      <c r="Q239" s="175">
        <v>0.12</v>
      </c>
      <c r="R239" s="175">
        <f t="shared" si="82"/>
        <v>1.2</v>
      </c>
      <c r="S239" s="175">
        <v>0</v>
      </c>
      <c r="T239" s="176">
        <f t="shared" si="83"/>
        <v>0</v>
      </c>
      <c r="AR239" s="13" t="s">
        <v>207</v>
      </c>
      <c r="AT239" s="13" t="s">
        <v>204</v>
      </c>
      <c r="AU239" s="13" t="s">
        <v>78</v>
      </c>
      <c r="AY239" s="13" t="s">
        <v>131</v>
      </c>
      <c r="BE239" s="177">
        <f t="shared" si="84"/>
        <v>0</v>
      </c>
      <c r="BF239" s="177">
        <f t="shared" si="85"/>
        <v>0</v>
      </c>
      <c r="BG239" s="177">
        <f t="shared" si="86"/>
        <v>0</v>
      </c>
      <c r="BH239" s="177">
        <f t="shared" si="87"/>
        <v>0</v>
      </c>
      <c r="BI239" s="177">
        <f t="shared" si="88"/>
        <v>0</v>
      </c>
      <c r="BJ239" s="13" t="s">
        <v>21</v>
      </c>
      <c r="BK239" s="177">
        <f t="shared" si="89"/>
        <v>0</v>
      </c>
      <c r="BL239" s="13" t="s">
        <v>201</v>
      </c>
      <c r="BM239" s="13" t="s">
        <v>623</v>
      </c>
    </row>
    <row r="240" spans="2:65" s="1" customFormat="1" ht="14.4" customHeight="1">
      <c r="B240" s="30"/>
      <c r="C240" s="166" t="s">
        <v>624</v>
      </c>
      <c r="D240" s="166" t="s">
        <v>136</v>
      </c>
      <c r="E240" s="167" t="s">
        <v>625</v>
      </c>
      <c r="F240" s="168" t="s">
        <v>626</v>
      </c>
      <c r="G240" s="169" t="s">
        <v>139</v>
      </c>
      <c r="H240" s="170">
        <v>3</v>
      </c>
      <c r="I240" s="171"/>
      <c r="J240" s="172">
        <f t="shared" si="80"/>
        <v>0</v>
      </c>
      <c r="K240" s="168" t="s">
        <v>200</v>
      </c>
      <c r="L240" s="34"/>
      <c r="M240" s="173" t="s">
        <v>1</v>
      </c>
      <c r="N240" s="174" t="s">
        <v>43</v>
      </c>
      <c r="O240" s="56"/>
      <c r="P240" s="175">
        <f t="shared" si="81"/>
        <v>0</v>
      </c>
      <c r="Q240" s="175">
        <v>0</v>
      </c>
      <c r="R240" s="175">
        <f t="shared" si="82"/>
        <v>0</v>
      </c>
      <c r="S240" s="175">
        <v>0</v>
      </c>
      <c r="T240" s="176">
        <f t="shared" si="83"/>
        <v>0</v>
      </c>
      <c r="AR240" s="13" t="s">
        <v>201</v>
      </c>
      <c r="AT240" s="13" t="s">
        <v>136</v>
      </c>
      <c r="AU240" s="13" t="s">
        <v>78</v>
      </c>
      <c r="AY240" s="13" t="s">
        <v>131</v>
      </c>
      <c r="BE240" s="177">
        <f t="shared" si="84"/>
        <v>0</v>
      </c>
      <c r="BF240" s="177">
        <f t="shared" si="85"/>
        <v>0</v>
      </c>
      <c r="BG240" s="177">
        <f t="shared" si="86"/>
        <v>0</v>
      </c>
      <c r="BH240" s="177">
        <f t="shared" si="87"/>
        <v>0</v>
      </c>
      <c r="BI240" s="177">
        <f t="shared" si="88"/>
        <v>0</v>
      </c>
      <c r="BJ240" s="13" t="s">
        <v>21</v>
      </c>
      <c r="BK240" s="177">
        <f t="shared" si="89"/>
        <v>0</v>
      </c>
      <c r="BL240" s="13" t="s">
        <v>201</v>
      </c>
      <c r="BM240" s="13" t="s">
        <v>627</v>
      </c>
    </row>
    <row r="241" spans="2:65" s="1" customFormat="1" ht="14.4" customHeight="1">
      <c r="B241" s="30"/>
      <c r="C241" s="178" t="s">
        <v>628</v>
      </c>
      <c r="D241" s="178" t="s">
        <v>204</v>
      </c>
      <c r="E241" s="179" t="s">
        <v>629</v>
      </c>
      <c r="F241" s="180" t="s">
        <v>630</v>
      </c>
      <c r="G241" s="181" t="s">
        <v>139</v>
      </c>
      <c r="H241" s="182">
        <v>3</v>
      </c>
      <c r="I241" s="183"/>
      <c r="J241" s="184">
        <f t="shared" si="80"/>
        <v>0</v>
      </c>
      <c r="K241" s="180" t="s">
        <v>200</v>
      </c>
      <c r="L241" s="185"/>
      <c r="M241" s="186" t="s">
        <v>1</v>
      </c>
      <c r="N241" s="187" t="s">
        <v>43</v>
      </c>
      <c r="O241" s="56"/>
      <c r="P241" s="175">
        <f t="shared" si="81"/>
        <v>0</v>
      </c>
      <c r="Q241" s="175">
        <v>4.0000000000000002E-4</v>
      </c>
      <c r="R241" s="175">
        <f t="shared" si="82"/>
        <v>1.2000000000000001E-3</v>
      </c>
      <c r="S241" s="175">
        <v>0</v>
      </c>
      <c r="T241" s="176">
        <f t="shared" si="83"/>
        <v>0</v>
      </c>
      <c r="AR241" s="13" t="s">
        <v>207</v>
      </c>
      <c r="AT241" s="13" t="s">
        <v>204</v>
      </c>
      <c r="AU241" s="13" t="s">
        <v>78</v>
      </c>
      <c r="AY241" s="13" t="s">
        <v>131</v>
      </c>
      <c r="BE241" s="177">
        <f t="shared" si="84"/>
        <v>0</v>
      </c>
      <c r="BF241" s="177">
        <f t="shared" si="85"/>
        <v>0</v>
      </c>
      <c r="BG241" s="177">
        <f t="shared" si="86"/>
        <v>0</v>
      </c>
      <c r="BH241" s="177">
        <f t="shared" si="87"/>
        <v>0</v>
      </c>
      <c r="BI241" s="177">
        <f t="shared" si="88"/>
        <v>0</v>
      </c>
      <c r="BJ241" s="13" t="s">
        <v>21</v>
      </c>
      <c r="BK241" s="177">
        <f t="shared" si="89"/>
        <v>0</v>
      </c>
      <c r="BL241" s="13" t="s">
        <v>201</v>
      </c>
      <c r="BM241" s="13" t="s">
        <v>631</v>
      </c>
    </row>
    <row r="242" spans="2:65" s="1" customFormat="1" ht="14.4" customHeight="1">
      <c r="B242" s="30"/>
      <c r="C242" s="166" t="s">
        <v>632</v>
      </c>
      <c r="D242" s="166" t="s">
        <v>136</v>
      </c>
      <c r="E242" s="167" t="s">
        <v>633</v>
      </c>
      <c r="F242" s="168" t="s">
        <v>634</v>
      </c>
      <c r="G242" s="169" t="s">
        <v>139</v>
      </c>
      <c r="H242" s="170">
        <v>3</v>
      </c>
      <c r="I242" s="171"/>
      <c r="J242" s="172">
        <f t="shared" si="80"/>
        <v>0</v>
      </c>
      <c r="K242" s="168" t="s">
        <v>200</v>
      </c>
      <c r="L242" s="34"/>
      <c r="M242" s="173" t="s">
        <v>1</v>
      </c>
      <c r="N242" s="174" t="s">
        <v>43</v>
      </c>
      <c r="O242" s="56"/>
      <c r="P242" s="175">
        <f t="shared" si="81"/>
        <v>0</v>
      </c>
      <c r="Q242" s="175">
        <v>0</v>
      </c>
      <c r="R242" s="175">
        <f t="shared" si="82"/>
        <v>0</v>
      </c>
      <c r="S242" s="175">
        <v>0</v>
      </c>
      <c r="T242" s="176">
        <f t="shared" si="83"/>
        <v>0</v>
      </c>
      <c r="AR242" s="13" t="s">
        <v>201</v>
      </c>
      <c r="AT242" s="13" t="s">
        <v>136</v>
      </c>
      <c r="AU242" s="13" t="s">
        <v>78</v>
      </c>
      <c r="AY242" s="13" t="s">
        <v>131</v>
      </c>
      <c r="BE242" s="177">
        <f t="shared" si="84"/>
        <v>0</v>
      </c>
      <c r="BF242" s="177">
        <f t="shared" si="85"/>
        <v>0</v>
      </c>
      <c r="BG242" s="177">
        <f t="shared" si="86"/>
        <v>0</v>
      </c>
      <c r="BH242" s="177">
        <f t="shared" si="87"/>
        <v>0</v>
      </c>
      <c r="BI242" s="177">
        <f t="shared" si="88"/>
        <v>0</v>
      </c>
      <c r="BJ242" s="13" t="s">
        <v>21</v>
      </c>
      <c r="BK242" s="177">
        <f t="shared" si="89"/>
        <v>0</v>
      </c>
      <c r="BL242" s="13" t="s">
        <v>201</v>
      </c>
      <c r="BM242" s="13" t="s">
        <v>635</v>
      </c>
    </row>
    <row r="243" spans="2:65" s="1" customFormat="1" ht="14.4" customHeight="1">
      <c r="B243" s="30"/>
      <c r="C243" s="178" t="s">
        <v>636</v>
      </c>
      <c r="D243" s="178" t="s">
        <v>204</v>
      </c>
      <c r="E243" s="179" t="s">
        <v>637</v>
      </c>
      <c r="F243" s="180" t="s">
        <v>638</v>
      </c>
      <c r="G243" s="181" t="s">
        <v>139</v>
      </c>
      <c r="H243" s="182">
        <v>3</v>
      </c>
      <c r="I243" s="183"/>
      <c r="J243" s="184">
        <f t="shared" si="80"/>
        <v>0</v>
      </c>
      <c r="K243" s="180" t="s">
        <v>1</v>
      </c>
      <c r="L243" s="185"/>
      <c r="M243" s="186" t="s">
        <v>1</v>
      </c>
      <c r="N243" s="187" t="s">
        <v>43</v>
      </c>
      <c r="O243" s="56"/>
      <c r="P243" s="175">
        <f t="shared" si="81"/>
        <v>0</v>
      </c>
      <c r="Q243" s="175">
        <v>0</v>
      </c>
      <c r="R243" s="175">
        <f t="shared" si="82"/>
        <v>0</v>
      </c>
      <c r="S243" s="175">
        <v>0</v>
      </c>
      <c r="T243" s="176">
        <f t="shared" si="83"/>
        <v>0</v>
      </c>
      <c r="AR243" s="13" t="s">
        <v>207</v>
      </c>
      <c r="AT243" s="13" t="s">
        <v>204</v>
      </c>
      <c r="AU243" s="13" t="s">
        <v>78</v>
      </c>
      <c r="AY243" s="13" t="s">
        <v>131</v>
      </c>
      <c r="BE243" s="177">
        <f t="shared" si="84"/>
        <v>0</v>
      </c>
      <c r="BF243" s="177">
        <f t="shared" si="85"/>
        <v>0</v>
      </c>
      <c r="BG243" s="177">
        <f t="shared" si="86"/>
        <v>0</v>
      </c>
      <c r="BH243" s="177">
        <f t="shared" si="87"/>
        <v>0</v>
      </c>
      <c r="BI243" s="177">
        <f t="shared" si="88"/>
        <v>0</v>
      </c>
      <c r="BJ243" s="13" t="s">
        <v>21</v>
      </c>
      <c r="BK243" s="177">
        <f t="shared" si="89"/>
        <v>0</v>
      </c>
      <c r="BL243" s="13" t="s">
        <v>201</v>
      </c>
      <c r="BM243" s="13" t="s">
        <v>639</v>
      </c>
    </row>
    <row r="244" spans="2:65" s="10" customFormat="1" ht="22.8" customHeight="1">
      <c r="B244" s="150"/>
      <c r="C244" s="151"/>
      <c r="D244" s="152" t="s">
        <v>71</v>
      </c>
      <c r="E244" s="164" t="s">
        <v>640</v>
      </c>
      <c r="F244" s="164" t="s">
        <v>641</v>
      </c>
      <c r="G244" s="151"/>
      <c r="H244" s="151"/>
      <c r="I244" s="154"/>
      <c r="J244" s="165">
        <f>BK244</f>
        <v>0</v>
      </c>
      <c r="K244" s="151"/>
      <c r="L244" s="156"/>
      <c r="M244" s="157"/>
      <c r="N244" s="158"/>
      <c r="O244" s="158"/>
      <c r="P244" s="159">
        <f>SUM(P245:P246)</f>
        <v>0</v>
      </c>
      <c r="Q244" s="158"/>
      <c r="R244" s="159">
        <f>SUM(R245:R246)</f>
        <v>1.5810000000000001E-2</v>
      </c>
      <c r="S244" s="158"/>
      <c r="T244" s="160">
        <f>SUM(T245:T246)</f>
        <v>5.64E-3</v>
      </c>
      <c r="AR244" s="161" t="s">
        <v>78</v>
      </c>
      <c r="AT244" s="162" t="s">
        <v>71</v>
      </c>
      <c r="AU244" s="162" t="s">
        <v>21</v>
      </c>
      <c r="AY244" s="161" t="s">
        <v>131</v>
      </c>
      <c r="BK244" s="163">
        <f>SUM(BK245:BK246)</f>
        <v>0</v>
      </c>
    </row>
    <row r="245" spans="2:65" s="1" customFormat="1" ht="14.4" customHeight="1">
      <c r="B245" s="30"/>
      <c r="C245" s="166" t="s">
        <v>642</v>
      </c>
      <c r="D245" s="166" t="s">
        <v>136</v>
      </c>
      <c r="E245" s="167" t="s">
        <v>643</v>
      </c>
      <c r="F245" s="168" t="s">
        <v>644</v>
      </c>
      <c r="G245" s="169" t="s">
        <v>139</v>
      </c>
      <c r="H245" s="170">
        <v>3</v>
      </c>
      <c r="I245" s="171"/>
      <c r="J245" s="172">
        <f>ROUND(I245*H245,2)</f>
        <v>0</v>
      </c>
      <c r="K245" s="168" t="s">
        <v>200</v>
      </c>
      <c r="L245" s="34"/>
      <c r="M245" s="173" t="s">
        <v>1</v>
      </c>
      <c r="N245" s="174" t="s">
        <v>43</v>
      </c>
      <c r="O245" s="56"/>
      <c r="P245" s="175">
        <f>O245*H245</f>
        <v>0</v>
      </c>
      <c r="Q245" s="175">
        <v>0</v>
      </c>
      <c r="R245" s="175">
        <f>Q245*H245</f>
        <v>0</v>
      </c>
      <c r="S245" s="175">
        <v>1.8799999999999999E-3</v>
      </c>
      <c r="T245" s="176">
        <f>S245*H245</f>
        <v>5.64E-3</v>
      </c>
      <c r="AR245" s="13" t="s">
        <v>201</v>
      </c>
      <c r="AT245" s="13" t="s">
        <v>136</v>
      </c>
      <c r="AU245" s="13" t="s">
        <v>78</v>
      </c>
      <c r="AY245" s="13" t="s">
        <v>131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3" t="s">
        <v>21</v>
      </c>
      <c r="BK245" s="177">
        <f>ROUND(I245*H245,2)</f>
        <v>0</v>
      </c>
      <c r="BL245" s="13" t="s">
        <v>201</v>
      </c>
      <c r="BM245" s="13" t="s">
        <v>645</v>
      </c>
    </row>
    <row r="246" spans="2:65" s="1" customFormat="1" ht="14.4" customHeight="1">
      <c r="B246" s="30"/>
      <c r="C246" s="166" t="s">
        <v>646</v>
      </c>
      <c r="D246" s="166" t="s">
        <v>136</v>
      </c>
      <c r="E246" s="167" t="s">
        <v>647</v>
      </c>
      <c r="F246" s="168" t="s">
        <v>648</v>
      </c>
      <c r="G246" s="169" t="s">
        <v>139</v>
      </c>
      <c r="H246" s="170">
        <v>3</v>
      </c>
      <c r="I246" s="171"/>
      <c r="J246" s="172">
        <f>ROUND(I246*H246,2)</f>
        <v>0</v>
      </c>
      <c r="K246" s="168" t="s">
        <v>200</v>
      </c>
      <c r="L246" s="34"/>
      <c r="M246" s="173" t="s">
        <v>1</v>
      </c>
      <c r="N246" s="174" t="s">
        <v>43</v>
      </c>
      <c r="O246" s="56"/>
      <c r="P246" s="175">
        <f>O246*H246</f>
        <v>0</v>
      </c>
      <c r="Q246" s="175">
        <v>5.2700000000000004E-3</v>
      </c>
      <c r="R246" s="175">
        <f>Q246*H246</f>
        <v>1.5810000000000001E-2</v>
      </c>
      <c r="S246" s="175">
        <v>0</v>
      </c>
      <c r="T246" s="176">
        <f>S246*H246</f>
        <v>0</v>
      </c>
      <c r="AR246" s="13" t="s">
        <v>201</v>
      </c>
      <c r="AT246" s="13" t="s">
        <v>136</v>
      </c>
      <c r="AU246" s="13" t="s">
        <v>78</v>
      </c>
      <c r="AY246" s="13" t="s">
        <v>131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3" t="s">
        <v>21</v>
      </c>
      <c r="BK246" s="177">
        <f>ROUND(I246*H246,2)</f>
        <v>0</v>
      </c>
      <c r="BL246" s="13" t="s">
        <v>201</v>
      </c>
      <c r="BM246" s="13" t="s">
        <v>649</v>
      </c>
    </row>
    <row r="247" spans="2:65" s="10" customFormat="1" ht="22.8" customHeight="1">
      <c r="B247" s="150"/>
      <c r="C247" s="151"/>
      <c r="D247" s="152" t="s">
        <v>71</v>
      </c>
      <c r="E247" s="164" t="s">
        <v>650</v>
      </c>
      <c r="F247" s="164" t="s">
        <v>651</v>
      </c>
      <c r="G247" s="151"/>
      <c r="H247" s="151"/>
      <c r="I247" s="154"/>
      <c r="J247" s="165">
        <f>BK247</f>
        <v>0</v>
      </c>
      <c r="K247" s="151"/>
      <c r="L247" s="156"/>
      <c r="M247" s="157"/>
      <c r="N247" s="158"/>
      <c r="O247" s="158"/>
      <c r="P247" s="159">
        <f>SUM(P248:P251)</f>
        <v>0</v>
      </c>
      <c r="Q247" s="158"/>
      <c r="R247" s="159">
        <f>SUM(R248:R251)</f>
        <v>1.0239999999999999E-2</v>
      </c>
      <c r="S247" s="158"/>
      <c r="T247" s="160">
        <f>SUM(T248:T251)</f>
        <v>0</v>
      </c>
      <c r="AR247" s="161" t="s">
        <v>78</v>
      </c>
      <c r="AT247" s="162" t="s">
        <v>71</v>
      </c>
      <c r="AU247" s="162" t="s">
        <v>21</v>
      </c>
      <c r="AY247" s="161" t="s">
        <v>131</v>
      </c>
      <c r="BK247" s="163">
        <f>SUM(BK248:BK251)</f>
        <v>0</v>
      </c>
    </row>
    <row r="248" spans="2:65" s="1" customFormat="1" ht="14.4" customHeight="1">
      <c r="B248" s="30"/>
      <c r="C248" s="166" t="s">
        <v>652</v>
      </c>
      <c r="D248" s="166" t="s">
        <v>136</v>
      </c>
      <c r="E248" s="167" t="s">
        <v>653</v>
      </c>
      <c r="F248" s="168" t="s">
        <v>654</v>
      </c>
      <c r="G248" s="169" t="s">
        <v>163</v>
      </c>
      <c r="H248" s="170">
        <v>10</v>
      </c>
      <c r="I248" s="171"/>
      <c r="J248" s="172">
        <f>ROUND(I248*H248,2)</f>
        <v>0</v>
      </c>
      <c r="K248" s="168" t="s">
        <v>1</v>
      </c>
      <c r="L248" s="34"/>
      <c r="M248" s="173" t="s">
        <v>1</v>
      </c>
      <c r="N248" s="174" t="s">
        <v>43</v>
      </c>
      <c r="O248" s="56"/>
      <c r="P248" s="175">
        <f>O248*H248</f>
        <v>0</v>
      </c>
      <c r="Q248" s="175">
        <v>2.4000000000000001E-4</v>
      </c>
      <c r="R248" s="175">
        <f>Q248*H248</f>
        <v>2.4000000000000002E-3</v>
      </c>
      <c r="S248" s="175">
        <v>0</v>
      </c>
      <c r="T248" s="176">
        <f>S248*H248</f>
        <v>0</v>
      </c>
      <c r="AR248" s="13" t="s">
        <v>201</v>
      </c>
      <c r="AT248" s="13" t="s">
        <v>136</v>
      </c>
      <c r="AU248" s="13" t="s">
        <v>78</v>
      </c>
      <c r="AY248" s="13" t="s">
        <v>131</v>
      </c>
      <c r="BE248" s="177">
        <f>IF(N248="základní",J248,0)</f>
        <v>0</v>
      </c>
      <c r="BF248" s="177">
        <f>IF(N248="snížená",J248,0)</f>
        <v>0</v>
      </c>
      <c r="BG248" s="177">
        <f>IF(N248="zákl. přenesená",J248,0)</f>
        <v>0</v>
      </c>
      <c r="BH248" s="177">
        <f>IF(N248="sníž. přenesená",J248,0)</f>
        <v>0</v>
      </c>
      <c r="BI248" s="177">
        <f>IF(N248="nulová",J248,0)</f>
        <v>0</v>
      </c>
      <c r="BJ248" s="13" t="s">
        <v>21</v>
      </c>
      <c r="BK248" s="177">
        <f>ROUND(I248*H248,2)</f>
        <v>0</v>
      </c>
      <c r="BL248" s="13" t="s">
        <v>201</v>
      </c>
      <c r="BM248" s="13" t="s">
        <v>655</v>
      </c>
    </row>
    <row r="249" spans="2:65" s="1" customFormat="1" ht="14.4" customHeight="1">
      <c r="B249" s="30"/>
      <c r="C249" s="166" t="s">
        <v>656</v>
      </c>
      <c r="D249" s="166" t="s">
        <v>136</v>
      </c>
      <c r="E249" s="167" t="s">
        <v>657</v>
      </c>
      <c r="F249" s="168" t="s">
        <v>658</v>
      </c>
      <c r="G249" s="169" t="s">
        <v>163</v>
      </c>
      <c r="H249" s="170">
        <v>10</v>
      </c>
      <c r="I249" s="171"/>
      <c r="J249" s="172">
        <f>ROUND(I249*H249,2)</f>
        <v>0</v>
      </c>
      <c r="K249" s="168" t="s">
        <v>1</v>
      </c>
      <c r="L249" s="34"/>
      <c r="M249" s="173" t="s">
        <v>1</v>
      </c>
      <c r="N249" s="174" t="s">
        <v>43</v>
      </c>
      <c r="O249" s="56"/>
      <c r="P249" s="175">
        <f>O249*H249</f>
        <v>0</v>
      </c>
      <c r="Q249" s="175">
        <v>0</v>
      </c>
      <c r="R249" s="175">
        <f>Q249*H249</f>
        <v>0</v>
      </c>
      <c r="S249" s="175">
        <v>0</v>
      </c>
      <c r="T249" s="176">
        <f>S249*H249</f>
        <v>0</v>
      </c>
      <c r="AR249" s="13" t="s">
        <v>201</v>
      </c>
      <c r="AT249" s="13" t="s">
        <v>136</v>
      </c>
      <c r="AU249" s="13" t="s">
        <v>78</v>
      </c>
      <c r="AY249" s="13" t="s">
        <v>131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3" t="s">
        <v>21</v>
      </c>
      <c r="BK249" s="177">
        <f>ROUND(I249*H249,2)</f>
        <v>0</v>
      </c>
      <c r="BL249" s="13" t="s">
        <v>201</v>
      </c>
      <c r="BM249" s="13" t="s">
        <v>659</v>
      </c>
    </row>
    <row r="250" spans="2:65" s="1" customFormat="1" ht="14.4" customHeight="1">
      <c r="B250" s="30"/>
      <c r="C250" s="166" t="s">
        <v>660</v>
      </c>
      <c r="D250" s="166" t="s">
        <v>136</v>
      </c>
      <c r="E250" s="167" t="s">
        <v>661</v>
      </c>
      <c r="F250" s="168" t="s">
        <v>662</v>
      </c>
      <c r="G250" s="169" t="s">
        <v>663</v>
      </c>
      <c r="H250" s="170">
        <v>4</v>
      </c>
      <c r="I250" s="171"/>
      <c r="J250" s="172">
        <f>ROUND(I250*H250,2)</f>
        <v>0</v>
      </c>
      <c r="K250" s="168" t="s">
        <v>1</v>
      </c>
      <c r="L250" s="34"/>
      <c r="M250" s="173" t="s">
        <v>1</v>
      </c>
      <c r="N250" s="174" t="s">
        <v>43</v>
      </c>
      <c r="O250" s="56"/>
      <c r="P250" s="175">
        <f>O250*H250</f>
        <v>0</v>
      </c>
      <c r="Q250" s="175">
        <v>6.9999999999999994E-5</v>
      </c>
      <c r="R250" s="175">
        <f>Q250*H250</f>
        <v>2.7999999999999998E-4</v>
      </c>
      <c r="S250" s="175">
        <v>0</v>
      </c>
      <c r="T250" s="176">
        <f>S250*H250</f>
        <v>0</v>
      </c>
      <c r="AR250" s="13" t="s">
        <v>201</v>
      </c>
      <c r="AT250" s="13" t="s">
        <v>136</v>
      </c>
      <c r="AU250" s="13" t="s">
        <v>78</v>
      </c>
      <c r="AY250" s="13" t="s">
        <v>131</v>
      </c>
      <c r="BE250" s="177">
        <f>IF(N250="základní",J250,0)</f>
        <v>0</v>
      </c>
      <c r="BF250" s="177">
        <f>IF(N250="snížená",J250,0)</f>
        <v>0</v>
      </c>
      <c r="BG250" s="177">
        <f>IF(N250="zákl. přenesená",J250,0)</f>
        <v>0</v>
      </c>
      <c r="BH250" s="177">
        <f>IF(N250="sníž. přenesená",J250,0)</f>
        <v>0</v>
      </c>
      <c r="BI250" s="177">
        <f>IF(N250="nulová",J250,0)</f>
        <v>0</v>
      </c>
      <c r="BJ250" s="13" t="s">
        <v>21</v>
      </c>
      <c r="BK250" s="177">
        <f>ROUND(I250*H250,2)</f>
        <v>0</v>
      </c>
      <c r="BL250" s="13" t="s">
        <v>201</v>
      </c>
      <c r="BM250" s="13" t="s">
        <v>664</v>
      </c>
    </row>
    <row r="251" spans="2:65" s="1" customFormat="1" ht="14.4" customHeight="1">
      <c r="B251" s="30"/>
      <c r="C251" s="178" t="s">
        <v>665</v>
      </c>
      <c r="D251" s="178" t="s">
        <v>204</v>
      </c>
      <c r="E251" s="179" t="s">
        <v>666</v>
      </c>
      <c r="F251" s="180" t="s">
        <v>667</v>
      </c>
      <c r="G251" s="181" t="s">
        <v>139</v>
      </c>
      <c r="H251" s="182">
        <v>4</v>
      </c>
      <c r="I251" s="183"/>
      <c r="J251" s="184">
        <f>ROUND(I251*H251,2)</f>
        <v>0</v>
      </c>
      <c r="K251" s="180" t="s">
        <v>1</v>
      </c>
      <c r="L251" s="185"/>
      <c r="M251" s="186" t="s">
        <v>1</v>
      </c>
      <c r="N251" s="187" t="s">
        <v>43</v>
      </c>
      <c r="O251" s="56"/>
      <c r="P251" s="175">
        <f>O251*H251</f>
        <v>0</v>
      </c>
      <c r="Q251" s="175">
        <v>1.89E-3</v>
      </c>
      <c r="R251" s="175">
        <f>Q251*H251</f>
        <v>7.5599999999999999E-3</v>
      </c>
      <c r="S251" s="175">
        <v>0</v>
      </c>
      <c r="T251" s="176">
        <f>S251*H251</f>
        <v>0</v>
      </c>
      <c r="AR251" s="13" t="s">
        <v>207</v>
      </c>
      <c r="AT251" s="13" t="s">
        <v>204</v>
      </c>
      <c r="AU251" s="13" t="s">
        <v>78</v>
      </c>
      <c r="AY251" s="13" t="s">
        <v>131</v>
      </c>
      <c r="BE251" s="177">
        <f>IF(N251="základní",J251,0)</f>
        <v>0</v>
      </c>
      <c r="BF251" s="177">
        <f>IF(N251="snížená",J251,0)</f>
        <v>0</v>
      </c>
      <c r="BG251" s="177">
        <f>IF(N251="zákl. přenesená",J251,0)</f>
        <v>0</v>
      </c>
      <c r="BH251" s="177">
        <f>IF(N251="sníž. přenesená",J251,0)</f>
        <v>0</v>
      </c>
      <c r="BI251" s="177">
        <f>IF(N251="nulová",J251,0)</f>
        <v>0</v>
      </c>
      <c r="BJ251" s="13" t="s">
        <v>21</v>
      </c>
      <c r="BK251" s="177">
        <f>ROUND(I251*H251,2)</f>
        <v>0</v>
      </c>
      <c r="BL251" s="13" t="s">
        <v>201</v>
      </c>
      <c r="BM251" s="13" t="s">
        <v>668</v>
      </c>
    </row>
    <row r="252" spans="2:65" s="10" customFormat="1" ht="22.8" customHeight="1">
      <c r="B252" s="150"/>
      <c r="C252" s="151"/>
      <c r="D252" s="152" t="s">
        <v>71</v>
      </c>
      <c r="E252" s="164" t="s">
        <v>669</v>
      </c>
      <c r="F252" s="164" t="s">
        <v>670</v>
      </c>
      <c r="G252" s="151"/>
      <c r="H252" s="151"/>
      <c r="I252" s="154"/>
      <c r="J252" s="165">
        <f>BK252</f>
        <v>0</v>
      </c>
      <c r="K252" s="151"/>
      <c r="L252" s="156"/>
      <c r="M252" s="157"/>
      <c r="N252" s="158"/>
      <c r="O252" s="158"/>
      <c r="P252" s="159">
        <f>SUM(P253:P260)</f>
        <v>0</v>
      </c>
      <c r="Q252" s="158"/>
      <c r="R252" s="159">
        <f>SUM(R253:R260)</f>
        <v>1.3850000000000001E-2</v>
      </c>
      <c r="S252" s="158"/>
      <c r="T252" s="160">
        <f>SUM(T253:T260)</f>
        <v>0</v>
      </c>
      <c r="AR252" s="161" t="s">
        <v>78</v>
      </c>
      <c r="AT252" s="162" t="s">
        <v>71</v>
      </c>
      <c r="AU252" s="162" t="s">
        <v>21</v>
      </c>
      <c r="AY252" s="161" t="s">
        <v>131</v>
      </c>
      <c r="BK252" s="163">
        <f>SUM(BK253:BK260)</f>
        <v>0</v>
      </c>
    </row>
    <row r="253" spans="2:65" s="1" customFormat="1" ht="14.4" customHeight="1">
      <c r="B253" s="30"/>
      <c r="C253" s="166" t="s">
        <v>671</v>
      </c>
      <c r="D253" s="166" t="s">
        <v>136</v>
      </c>
      <c r="E253" s="167" t="s">
        <v>672</v>
      </c>
      <c r="F253" s="168" t="s">
        <v>673</v>
      </c>
      <c r="G253" s="169" t="s">
        <v>155</v>
      </c>
      <c r="H253" s="170">
        <v>5</v>
      </c>
      <c r="I253" s="171"/>
      <c r="J253" s="172">
        <f t="shared" ref="J253:J260" si="90">ROUND(I253*H253,2)</f>
        <v>0</v>
      </c>
      <c r="K253" s="168" t="s">
        <v>1</v>
      </c>
      <c r="L253" s="34"/>
      <c r="M253" s="173" t="s">
        <v>1</v>
      </c>
      <c r="N253" s="174" t="s">
        <v>43</v>
      </c>
      <c r="O253" s="56"/>
      <c r="P253" s="175">
        <f t="shared" ref="P253:P260" si="91">O253*H253</f>
        <v>0</v>
      </c>
      <c r="Q253" s="175">
        <v>3.8999999999999999E-4</v>
      </c>
      <c r="R253" s="175">
        <f t="shared" ref="R253:R260" si="92">Q253*H253</f>
        <v>1.9499999999999999E-3</v>
      </c>
      <c r="S253" s="175">
        <v>0</v>
      </c>
      <c r="T253" s="176">
        <f t="shared" ref="T253:T260" si="93">S253*H253</f>
        <v>0</v>
      </c>
      <c r="AR253" s="13" t="s">
        <v>201</v>
      </c>
      <c r="AT253" s="13" t="s">
        <v>136</v>
      </c>
      <c r="AU253" s="13" t="s">
        <v>78</v>
      </c>
      <c r="AY253" s="13" t="s">
        <v>131</v>
      </c>
      <c r="BE253" s="177">
        <f t="shared" ref="BE253:BE260" si="94">IF(N253="základní",J253,0)</f>
        <v>0</v>
      </c>
      <c r="BF253" s="177">
        <f t="shared" ref="BF253:BF260" si="95">IF(N253="snížená",J253,0)</f>
        <v>0</v>
      </c>
      <c r="BG253" s="177">
        <f t="shared" ref="BG253:BG260" si="96">IF(N253="zákl. přenesená",J253,0)</f>
        <v>0</v>
      </c>
      <c r="BH253" s="177">
        <f t="shared" ref="BH253:BH260" si="97">IF(N253="sníž. přenesená",J253,0)</f>
        <v>0</v>
      </c>
      <c r="BI253" s="177">
        <f t="shared" ref="BI253:BI260" si="98">IF(N253="nulová",J253,0)</f>
        <v>0</v>
      </c>
      <c r="BJ253" s="13" t="s">
        <v>21</v>
      </c>
      <c r="BK253" s="177">
        <f t="shared" ref="BK253:BK260" si="99">ROUND(I253*H253,2)</f>
        <v>0</v>
      </c>
      <c r="BL253" s="13" t="s">
        <v>201</v>
      </c>
      <c r="BM253" s="13" t="s">
        <v>674</v>
      </c>
    </row>
    <row r="254" spans="2:65" s="1" customFormat="1" ht="14.4" customHeight="1">
      <c r="B254" s="30"/>
      <c r="C254" s="166" t="s">
        <v>675</v>
      </c>
      <c r="D254" s="166" t="s">
        <v>136</v>
      </c>
      <c r="E254" s="167" t="s">
        <v>676</v>
      </c>
      <c r="F254" s="168" t="s">
        <v>677</v>
      </c>
      <c r="G254" s="169" t="s">
        <v>163</v>
      </c>
      <c r="H254" s="170">
        <v>8</v>
      </c>
      <c r="I254" s="171"/>
      <c r="J254" s="172">
        <f t="shared" si="90"/>
        <v>0</v>
      </c>
      <c r="K254" s="168" t="s">
        <v>1</v>
      </c>
      <c r="L254" s="34"/>
      <c r="M254" s="173" t="s">
        <v>1</v>
      </c>
      <c r="N254" s="174" t="s">
        <v>43</v>
      </c>
      <c r="O254" s="56"/>
      <c r="P254" s="175">
        <f t="shared" si="91"/>
        <v>0</v>
      </c>
      <c r="Q254" s="175">
        <v>6.9999999999999994E-5</v>
      </c>
      <c r="R254" s="175">
        <f t="shared" si="92"/>
        <v>5.5999999999999995E-4</v>
      </c>
      <c r="S254" s="175">
        <v>0</v>
      </c>
      <c r="T254" s="176">
        <f t="shared" si="93"/>
        <v>0</v>
      </c>
      <c r="AR254" s="13" t="s">
        <v>201</v>
      </c>
      <c r="AT254" s="13" t="s">
        <v>136</v>
      </c>
      <c r="AU254" s="13" t="s">
        <v>78</v>
      </c>
      <c r="AY254" s="13" t="s">
        <v>131</v>
      </c>
      <c r="BE254" s="177">
        <f t="shared" si="94"/>
        <v>0</v>
      </c>
      <c r="BF254" s="177">
        <f t="shared" si="95"/>
        <v>0</v>
      </c>
      <c r="BG254" s="177">
        <f t="shared" si="96"/>
        <v>0</v>
      </c>
      <c r="BH254" s="177">
        <f t="shared" si="97"/>
        <v>0</v>
      </c>
      <c r="BI254" s="177">
        <f t="shared" si="98"/>
        <v>0</v>
      </c>
      <c r="BJ254" s="13" t="s">
        <v>21</v>
      </c>
      <c r="BK254" s="177">
        <f t="shared" si="99"/>
        <v>0</v>
      </c>
      <c r="BL254" s="13" t="s">
        <v>201</v>
      </c>
      <c r="BM254" s="13" t="s">
        <v>678</v>
      </c>
    </row>
    <row r="255" spans="2:65" s="1" customFormat="1" ht="14.4" customHeight="1">
      <c r="B255" s="30"/>
      <c r="C255" s="166" t="s">
        <v>679</v>
      </c>
      <c r="D255" s="166" t="s">
        <v>136</v>
      </c>
      <c r="E255" s="167" t="s">
        <v>680</v>
      </c>
      <c r="F255" s="168" t="s">
        <v>681</v>
      </c>
      <c r="G255" s="169" t="s">
        <v>139</v>
      </c>
      <c r="H255" s="170">
        <v>6</v>
      </c>
      <c r="I255" s="171"/>
      <c r="J255" s="172">
        <f t="shared" si="90"/>
        <v>0</v>
      </c>
      <c r="K255" s="168" t="s">
        <v>1</v>
      </c>
      <c r="L255" s="34"/>
      <c r="M255" s="173" t="s">
        <v>1</v>
      </c>
      <c r="N255" s="174" t="s">
        <v>43</v>
      </c>
      <c r="O255" s="56"/>
      <c r="P255" s="175">
        <f t="shared" si="91"/>
        <v>0</v>
      </c>
      <c r="Q255" s="175">
        <v>5.1000000000000004E-4</v>
      </c>
      <c r="R255" s="175">
        <f t="shared" si="92"/>
        <v>3.0600000000000002E-3</v>
      </c>
      <c r="S255" s="175">
        <v>0</v>
      </c>
      <c r="T255" s="176">
        <f t="shared" si="93"/>
        <v>0</v>
      </c>
      <c r="AR255" s="13" t="s">
        <v>201</v>
      </c>
      <c r="AT255" s="13" t="s">
        <v>136</v>
      </c>
      <c r="AU255" s="13" t="s">
        <v>78</v>
      </c>
      <c r="AY255" s="13" t="s">
        <v>131</v>
      </c>
      <c r="BE255" s="177">
        <f t="shared" si="94"/>
        <v>0</v>
      </c>
      <c r="BF255" s="177">
        <f t="shared" si="95"/>
        <v>0</v>
      </c>
      <c r="BG255" s="177">
        <f t="shared" si="96"/>
        <v>0</v>
      </c>
      <c r="BH255" s="177">
        <f t="shared" si="97"/>
        <v>0</v>
      </c>
      <c r="BI255" s="177">
        <f t="shared" si="98"/>
        <v>0</v>
      </c>
      <c r="BJ255" s="13" t="s">
        <v>21</v>
      </c>
      <c r="BK255" s="177">
        <f t="shared" si="99"/>
        <v>0</v>
      </c>
      <c r="BL255" s="13" t="s">
        <v>201</v>
      </c>
      <c r="BM255" s="13" t="s">
        <v>682</v>
      </c>
    </row>
    <row r="256" spans="2:65" s="1" customFormat="1" ht="14.4" customHeight="1">
      <c r="B256" s="30"/>
      <c r="C256" s="166" t="s">
        <v>683</v>
      </c>
      <c r="D256" s="166" t="s">
        <v>136</v>
      </c>
      <c r="E256" s="167" t="s">
        <v>684</v>
      </c>
      <c r="F256" s="168" t="s">
        <v>685</v>
      </c>
      <c r="G256" s="169" t="s">
        <v>155</v>
      </c>
      <c r="H256" s="170">
        <v>12</v>
      </c>
      <c r="I256" s="171"/>
      <c r="J256" s="172">
        <f t="shared" si="90"/>
        <v>0</v>
      </c>
      <c r="K256" s="168" t="s">
        <v>1</v>
      </c>
      <c r="L256" s="34"/>
      <c r="M256" s="173" t="s">
        <v>1</v>
      </c>
      <c r="N256" s="174" t="s">
        <v>43</v>
      </c>
      <c r="O256" s="56"/>
      <c r="P256" s="175">
        <f t="shared" si="91"/>
        <v>0</v>
      </c>
      <c r="Q256" s="175">
        <v>0</v>
      </c>
      <c r="R256" s="175">
        <f t="shared" si="92"/>
        <v>0</v>
      </c>
      <c r="S256" s="175">
        <v>0</v>
      </c>
      <c r="T256" s="176">
        <f t="shared" si="93"/>
        <v>0</v>
      </c>
      <c r="AR256" s="13" t="s">
        <v>201</v>
      </c>
      <c r="AT256" s="13" t="s">
        <v>136</v>
      </c>
      <c r="AU256" s="13" t="s">
        <v>78</v>
      </c>
      <c r="AY256" s="13" t="s">
        <v>131</v>
      </c>
      <c r="BE256" s="177">
        <f t="shared" si="94"/>
        <v>0</v>
      </c>
      <c r="BF256" s="177">
        <f t="shared" si="95"/>
        <v>0</v>
      </c>
      <c r="BG256" s="177">
        <f t="shared" si="96"/>
        <v>0</v>
      </c>
      <c r="BH256" s="177">
        <f t="shared" si="97"/>
        <v>0</v>
      </c>
      <c r="BI256" s="177">
        <f t="shared" si="98"/>
        <v>0</v>
      </c>
      <c r="BJ256" s="13" t="s">
        <v>21</v>
      </c>
      <c r="BK256" s="177">
        <f t="shared" si="99"/>
        <v>0</v>
      </c>
      <c r="BL256" s="13" t="s">
        <v>201</v>
      </c>
      <c r="BM256" s="13" t="s">
        <v>686</v>
      </c>
    </row>
    <row r="257" spans="2:65" s="1" customFormat="1" ht="14.4" customHeight="1">
      <c r="B257" s="30"/>
      <c r="C257" s="166" t="s">
        <v>687</v>
      </c>
      <c r="D257" s="166" t="s">
        <v>136</v>
      </c>
      <c r="E257" s="167" t="s">
        <v>688</v>
      </c>
      <c r="F257" s="168" t="s">
        <v>689</v>
      </c>
      <c r="G257" s="169" t="s">
        <v>155</v>
      </c>
      <c r="H257" s="170">
        <v>12</v>
      </c>
      <c r="I257" s="171"/>
      <c r="J257" s="172">
        <f t="shared" si="90"/>
        <v>0</v>
      </c>
      <c r="K257" s="168" t="s">
        <v>1</v>
      </c>
      <c r="L257" s="34"/>
      <c r="M257" s="173" t="s">
        <v>1</v>
      </c>
      <c r="N257" s="174" t="s">
        <v>43</v>
      </c>
      <c r="O257" s="56"/>
      <c r="P257" s="175">
        <f t="shared" si="91"/>
        <v>0</v>
      </c>
      <c r="Q257" s="175">
        <v>0</v>
      </c>
      <c r="R257" s="175">
        <f t="shared" si="92"/>
        <v>0</v>
      </c>
      <c r="S257" s="175">
        <v>0</v>
      </c>
      <c r="T257" s="176">
        <f t="shared" si="93"/>
        <v>0</v>
      </c>
      <c r="AR257" s="13" t="s">
        <v>201</v>
      </c>
      <c r="AT257" s="13" t="s">
        <v>136</v>
      </c>
      <c r="AU257" s="13" t="s">
        <v>78</v>
      </c>
      <c r="AY257" s="13" t="s">
        <v>131</v>
      </c>
      <c r="BE257" s="177">
        <f t="shared" si="94"/>
        <v>0</v>
      </c>
      <c r="BF257" s="177">
        <f t="shared" si="95"/>
        <v>0</v>
      </c>
      <c r="BG257" s="177">
        <f t="shared" si="96"/>
        <v>0</v>
      </c>
      <c r="BH257" s="177">
        <f t="shared" si="97"/>
        <v>0</v>
      </c>
      <c r="BI257" s="177">
        <f t="shared" si="98"/>
        <v>0</v>
      </c>
      <c r="BJ257" s="13" t="s">
        <v>21</v>
      </c>
      <c r="BK257" s="177">
        <f t="shared" si="99"/>
        <v>0</v>
      </c>
      <c r="BL257" s="13" t="s">
        <v>201</v>
      </c>
      <c r="BM257" s="13" t="s">
        <v>690</v>
      </c>
    </row>
    <row r="258" spans="2:65" s="1" customFormat="1" ht="14.4" customHeight="1">
      <c r="B258" s="30"/>
      <c r="C258" s="166" t="s">
        <v>691</v>
      </c>
      <c r="D258" s="166" t="s">
        <v>136</v>
      </c>
      <c r="E258" s="167" t="s">
        <v>692</v>
      </c>
      <c r="F258" s="168" t="s">
        <v>693</v>
      </c>
      <c r="G258" s="169" t="s">
        <v>155</v>
      </c>
      <c r="H258" s="170">
        <v>12</v>
      </c>
      <c r="I258" s="171"/>
      <c r="J258" s="172">
        <f t="shared" si="90"/>
        <v>0</v>
      </c>
      <c r="K258" s="168" t="s">
        <v>1</v>
      </c>
      <c r="L258" s="34"/>
      <c r="M258" s="173" t="s">
        <v>1</v>
      </c>
      <c r="N258" s="174" t="s">
        <v>43</v>
      </c>
      <c r="O258" s="56"/>
      <c r="P258" s="175">
        <f t="shared" si="91"/>
        <v>0</v>
      </c>
      <c r="Q258" s="175">
        <v>1.9000000000000001E-4</v>
      </c>
      <c r="R258" s="175">
        <f t="shared" si="92"/>
        <v>2.2799999999999999E-3</v>
      </c>
      <c r="S258" s="175">
        <v>0</v>
      </c>
      <c r="T258" s="176">
        <f t="shared" si="93"/>
        <v>0</v>
      </c>
      <c r="AR258" s="13" t="s">
        <v>201</v>
      </c>
      <c r="AT258" s="13" t="s">
        <v>136</v>
      </c>
      <c r="AU258" s="13" t="s">
        <v>78</v>
      </c>
      <c r="AY258" s="13" t="s">
        <v>131</v>
      </c>
      <c r="BE258" s="177">
        <f t="shared" si="94"/>
        <v>0</v>
      </c>
      <c r="BF258" s="177">
        <f t="shared" si="95"/>
        <v>0</v>
      </c>
      <c r="BG258" s="177">
        <f t="shared" si="96"/>
        <v>0</v>
      </c>
      <c r="BH258" s="177">
        <f t="shared" si="97"/>
        <v>0</v>
      </c>
      <c r="BI258" s="177">
        <f t="shared" si="98"/>
        <v>0</v>
      </c>
      <c r="BJ258" s="13" t="s">
        <v>21</v>
      </c>
      <c r="BK258" s="177">
        <f t="shared" si="99"/>
        <v>0</v>
      </c>
      <c r="BL258" s="13" t="s">
        <v>201</v>
      </c>
      <c r="BM258" s="13" t="s">
        <v>694</v>
      </c>
    </row>
    <row r="259" spans="2:65" s="1" customFormat="1" ht="14.4" customHeight="1">
      <c r="B259" s="30"/>
      <c r="C259" s="166" t="s">
        <v>695</v>
      </c>
      <c r="D259" s="166" t="s">
        <v>136</v>
      </c>
      <c r="E259" s="167" t="s">
        <v>696</v>
      </c>
      <c r="F259" s="168" t="s">
        <v>697</v>
      </c>
      <c r="G259" s="169" t="s">
        <v>155</v>
      </c>
      <c r="H259" s="170">
        <v>12</v>
      </c>
      <c r="I259" s="171"/>
      <c r="J259" s="172">
        <f t="shared" si="90"/>
        <v>0</v>
      </c>
      <c r="K259" s="168" t="s">
        <v>1</v>
      </c>
      <c r="L259" s="34"/>
      <c r="M259" s="173" t="s">
        <v>1</v>
      </c>
      <c r="N259" s="174" t="s">
        <v>43</v>
      </c>
      <c r="O259" s="56"/>
      <c r="P259" s="175">
        <f t="shared" si="91"/>
        <v>0</v>
      </c>
      <c r="Q259" s="175">
        <v>4.8000000000000001E-4</v>
      </c>
      <c r="R259" s="175">
        <f t="shared" si="92"/>
        <v>5.7600000000000004E-3</v>
      </c>
      <c r="S259" s="175">
        <v>0</v>
      </c>
      <c r="T259" s="176">
        <f t="shared" si="93"/>
        <v>0</v>
      </c>
      <c r="AR259" s="13" t="s">
        <v>201</v>
      </c>
      <c r="AT259" s="13" t="s">
        <v>136</v>
      </c>
      <c r="AU259" s="13" t="s">
        <v>78</v>
      </c>
      <c r="AY259" s="13" t="s">
        <v>131</v>
      </c>
      <c r="BE259" s="177">
        <f t="shared" si="94"/>
        <v>0</v>
      </c>
      <c r="BF259" s="177">
        <f t="shared" si="95"/>
        <v>0</v>
      </c>
      <c r="BG259" s="177">
        <f t="shared" si="96"/>
        <v>0</v>
      </c>
      <c r="BH259" s="177">
        <f t="shared" si="97"/>
        <v>0</v>
      </c>
      <c r="BI259" s="177">
        <f t="shared" si="98"/>
        <v>0</v>
      </c>
      <c r="BJ259" s="13" t="s">
        <v>21</v>
      </c>
      <c r="BK259" s="177">
        <f t="shared" si="99"/>
        <v>0</v>
      </c>
      <c r="BL259" s="13" t="s">
        <v>201</v>
      </c>
      <c r="BM259" s="13" t="s">
        <v>698</v>
      </c>
    </row>
    <row r="260" spans="2:65" s="1" customFormat="1" ht="14.4" customHeight="1">
      <c r="B260" s="30"/>
      <c r="C260" s="166" t="s">
        <v>699</v>
      </c>
      <c r="D260" s="166" t="s">
        <v>136</v>
      </c>
      <c r="E260" s="167" t="s">
        <v>700</v>
      </c>
      <c r="F260" s="168" t="s">
        <v>701</v>
      </c>
      <c r="G260" s="169" t="s">
        <v>163</v>
      </c>
      <c r="H260" s="170">
        <v>12</v>
      </c>
      <c r="I260" s="171"/>
      <c r="J260" s="172">
        <f t="shared" si="90"/>
        <v>0</v>
      </c>
      <c r="K260" s="168" t="s">
        <v>1</v>
      </c>
      <c r="L260" s="34"/>
      <c r="M260" s="173" t="s">
        <v>1</v>
      </c>
      <c r="N260" s="174" t="s">
        <v>43</v>
      </c>
      <c r="O260" s="56"/>
      <c r="P260" s="175">
        <f t="shared" si="91"/>
        <v>0</v>
      </c>
      <c r="Q260" s="175">
        <v>2.0000000000000002E-5</v>
      </c>
      <c r="R260" s="175">
        <f t="shared" si="92"/>
        <v>2.4000000000000003E-4</v>
      </c>
      <c r="S260" s="175">
        <v>0</v>
      </c>
      <c r="T260" s="176">
        <f t="shared" si="93"/>
        <v>0</v>
      </c>
      <c r="AR260" s="13" t="s">
        <v>201</v>
      </c>
      <c r="AT260" s="13" t="s">
        <v>136</v>
      </c>
      <c r="AU260" s="13" t="s">
        <v>78</v>
      </c>
      <c r="AY260" s="13" t="s">
        <v>131</v>
      </c>
      <c r="BE260" s="177">
        <f t="shared" si="94"/>
        <v>0</v>
      </c>
      <c r="BF260" s="177">
        <f t="shared" si="95"/>
        <v>0</v>
      </c>
      <c r="BG260" s="177">
        <f t="shared" si="96"/>
        <v>0</v>
      </c>
      <c r="BH260" s="177">
        <f t="shared" si="97"/>
        <v>0</v>
      </c>
      <c r="BI260" s="177">
        <f t="shared" si="98"/>
        <v>0</v>
      </c>
      <c r="BJ260" s="13" t="s">
        <v>21</v>
      </c>
      <c r="BK260" s="177">
        <f t="shared" si="99"/>
        <v>0</v>
      </c>
      <c r="BL260" s="13" t="s">
        <v>201</v>
      </c>
      <c r="BM260" s="13" t="s">
        <v>702</v>
      </c>
    </row>
    <row r="261" spans="2:65" s="10" customFormat="1" ht="22.8" customHeight="1">
      <c r="B261" s="150"/>
      <c r="C261" s="151"/>
      <c r="D261" s="152" t="s">
        <v>71</v>
      </c>
      <c r="E261" s="164" t="s">
        <v>703</v>
      </c>
      <c r="F261" s="164" t="s">
        <v>704</v>
      </c>
      <c r="G261" s="151"/>
      <c r="H261" s="151"/>
      <c r="I261" s="154"/>
      <c r="J261" s="165">
        <f>BK261</f>
        <v>0</v>
      </c>
      <c r="K261" s="151"/>
      <c r="L261" s="156"/>
      <c r="M261" s="157"/>
      <c r="N261" s="158"/>
      <c r="O261" s="158"/>
      <c r="P261" s="159">
        <f>SUM(P262:P266)</f>
        <v>0</v>
      </c>
      <c r="Q261" s="158"/>
      <c r="R261" s="159">
        <f>SUM(R262:R266)</f>
        <v>2.034E-2</v>
      </c>
      <c r="S261" s="158"/>
      <c r="T261" s="160">
        <f>SUM(T262:T266)</f>
        <v>5.5799999999999999E-3</v>
      </c>
      <c r="AR261" s="161" t="s">
        <v>78</v>
      </c>
      <c r="AT261" s="162" t="s">
        <v>71</v>
      </c>
      <c r="AU261" s="162" t="s">
        <v>21</v>
      </c>
      <c r="AY261" s="161" t="s">
        <v>131</v>
      </c>
      <c r="BK261" s="163">
        <f>SUM(BK262:BK266)</f>
        <v>0</v>
      </c>
    </row>
    <row r="262" spans="2:65" s="1" customFormat="1" ht="14.4" customHeight="1">
      <c r="B262" s="30"/>
      <c r="C262" s="166" t="s">
        <v>705</v>
      </c>
      <c r="D262" s="166" t="s">
        <v>136</v>
      </c>
      <c r="E262" s="167" t="s">
        <v>706</v>
      </c>
      <c r="F262" s="168" t="s">
        <v>707</v>
      </c>
      <c r="G262" s="169" t="s">
        <v>155</v>
      </c>
      <c r="H262" s="170">
        <v>18</v>
      </c>
      <c r="I262" s="171"/>
      <c r="J262" s="172">
        <f>ROUND(I262*H262,2)</f>
        <v>0</v>
      </c>
      <c r="K262" s="168" t="s">
        <v>1</v>
      </c>
      <c r="L262" s="34"/>
      <c r="M262" s="173" t="s">
        <v>1</v>
      </c>
      <c r="N262" s="174" t="s">
        <v>43</v>
      </c>
      <c r="O262" s="56"/>
      <c r="P262" s="175">
        <f>O262*H262</f>
        <v>0</v>
      </c>
      <c r="Q262" s="175">
        <v>0</v>
      </c>
      <c r="R262" s="175">
        <f>Q262*H262</f>
        <v>0</v>
      </c>
      <c r="S262" s="175">
        <v>0</v>
      </c>
      <c r="T262" s="176">
        <f>S262*H262</f>
        <v>0</v>
      </c>
      <c r="AR262" s="13" t="s">
        <v>201</v>
      </c>
      <c r="AT262" s="13" t="s">
        <v>136</v>
      </c>
      <c r="AU262" s="13" t="s">
        <v>78</v>
      </c>
      <c r="AY262" s="13" t="s">
        <v>131</v>
      </c>
      <c r="BE262" s="177">
        <f>IF(N262="základní",J262,0)</f>
        <v>0</v>
      </c>
      <c r="BF262" s="177">
        <f>IF(N262="snížená",J262,0)</f>
        <v>0</v>
      </c>
      <c r="BG262" s="177">
        <f>IF(N262="zákl. přenesená",J262,0)</f>
        <v>0</v>
      </c>
      <c r="BH262" s="177">
        <f>IF(N262="sníž. přenesená",J262,0)</f>
        <v>0</v>
      </c>
      <c r="BI262" s="177">
        <f>IF(N262="nulová",J262,0)</f>
        <v>0</v>
      </c>
      <c r="BJ262" s="13" t="s">
        <v>21</v>
      </c>
      <c r="BK262" s="177">
        <f>ROUND(I262*H262,2)</f>
        <v>0</v>
      </c>
      <c r="BL262" s="13" t="s">
        <v>201</v>
      </c>
      <c r="BM262" s="13" t="s">
        <v>708</v>
      </c>
    </row>
    <row r="263" spans="2:65" s="1" customFormat="1" ht="14.4" customHeight="1">
      <c r="B263" s="30"/>
      <c r="C263" s="166" t="s">
        <v>709</v>
      </c>
      <c r="D263" s="166" t="s">
        <v>136</v>
      </c>
      <c r="E263" s="167" t="s">
        <v>710</v>
      </c>
      <c r="F263" s="168" t="s">
        <v>711</v>
      </c>
      <c r="G263" s="169" t="s">
        <v>155</v>
      </c>
      <c r="H263" s="170">
        <v>18</v>
      </c>
      <c r="I263" s="171"/>
      <c r="J263" s="172">
        <f>ROUND(I263*H263,2)</f>
        <v>0</v>
      </c>
      <c r="K263" s="168" t="s">
        <v>1</v>
      </c>
      <c r="L263" s="34"/>
      <c r="M263" s="173" t="s">
        <v>1</v>
      </c>
      <c r="N263" s="174" t="s">
        <v>43</v>
      </c>
      <c r="O263" s="56"/>
      <c r="P263" s="175">
        <f>O263*H263</f>
        <v>0</v>
      </c>
      <c r="Q263" s="175">
        <v>0</v>
      </c>
      <c r="R263" s="175">
        <f>Q263*H263</f>
        <v>0</v>
      </c>
      <c r="S263" s="175">
        <v>0</v>
      </c>
      <c r="T263" s="176">
        <f>S263*H263</f>
        <v>0</v>
      </c>
      <c r="AR263" s="13" t="s">
        <v>201</v>
      </c>
      <c r="AT263" s="13" t="s">
        <v>136</v>
      </c>
      <c r="AU263" s="13" t="s">
        <v>78</v>
      </c>
      <c r="AY263" s="13" t="s">
        <v>131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3" t="s">
        <v>21</v>
      </c>
      <c r="BK263" s="177">
        <f>ROUND(I263*H263,2)</f>
        <v>0</v>
      </c>
      <c r="BL263" s="13" t="s">
        <v>201</v>
      </c>
      <c r="BM263" s="13" t="s">
        <v>712</v>
      </c>
    </row>
    <row r="264" spans="2:65" s="1" customFormat="1" ht="14.4" customHeight="1">
      <c r="B264" s="30"/>
      <c r="C264" s="166" t="s">
        <v>713</v>
      </c>
      <c r="D264" s="166" t="s">
        <v>136</v>
      </c>
      <c r="E264" s="167" t="s">
        <v>714</v>
      </c>
      <c r="F264" s="168" t="s">
        <v>715</v>
      </c>
      <c r="G264" s="169" t="s">
        <v>155</v>
      </c>
      <c r="H264" s="170">
        <v>18</v>
      </c>
      <c r="I264" s="171"/>
      <c r="J264" s="172">
        <f>ROUND(I264*H264,2)</f>
        <v>0</v>
      </c>
      <c r="K264" s="168" t="s">
        <v>1</v>
      </c>
      <c r="L264" s="34"/>
      <c r="M264" s="173" t="s">
        <v>1</v>
      </c>
      <c r="N264" s="174" t="s">
        <v>43</v>
      </c>
      <c r="O264" s="56"/>
      <c r="P264" s="175">
        <f>O264*H264</f>
        <v>0</v>
      </c>
      <c r="Q264" s="175">
        <v>1E-3</v>
      </c>
      <c r="R264" s="175">
        <f>Q264*H264</f>
        <v>1.8000000000000002E-2</v>
      </c>
      <c r="S264" s="175">
        <v>3.1E-4</v>
      </c>
      <c r="T264" s="176">
        <f>S264*H264</f>
        <v>5.5799999999999999E-3</v>
      </c>
      <c r="AR264" s="13" t="s">
        <v>201</v>
      </c>
      <c r="AT264" s="13" t="s">
        <v>136</v>
      </c>
      <c r="AU264" s="13" t="s">
        <v>78</v>
      </c>
      <c r="AY264" s="13" t="s">
        <v>131</v>
      </c>
      <c r="BE264" s="177">
        <f>IF(N264="základní",J264,0)</f>
        <v>0</v>
      </c>
      <c r="BF264" s="177">
        <f>IF(N264="snížená",J264,0)</f>
        <v>0</v>
      </c>
      <c r="BG264" s="177">
        <f>IF(N264="zákl. přenesená",J264,0)</f>
        <v>0</v>
      </c>
      <c r="BH264" s="177">
        <f>IF(N264="sníž. přenesená",J264,0)</f>
        <v>0</v>
      </c>
      <c r="BI264" s="177">
        <f>IF(N264="nulová",J264,0)</f>
        <v>0</v>
      </c>
      <c r="BJ264" s="13" t="s">
        <v>21</v>
      </c>
      <c r="BK264" s="177">
        <f>ROUND(I264*H264,2)</f>
        <v>0</v>
      </c>
      <c r="BL264" s="13" t="s">
        <v>201</v>
      </c>
      <c r="BM264" s="13" t="s">
        <v>716</v>
      </c>
    </row>
    <row r="265" spans="2:65" s="1" customFormat="1" ht="14.4" customHeight="1">
      <c r="B265" s="30"/>
      <c r="C265" s="166" t="s">
        <v>717</v>
      </c>
      <c r="D265" s="166" t="s">
        <v>136</v>
      </c>
      <c r="E265" s="167" t="s">
        <v>718</v>
      </c>
      <c r="F265" s="168" t="s">
        <v>719</v>
      </c>
      <c r="G265" s="169" t="s">
        <v>155</v>
      </c>
      <c r="H265" s="170">
        <v>18</v>
      </c>
      <c r="I265" s="171"/>
      <c r="J265" s="172">
        <f>ROUND(I265*H265,2)</f>
        <v>0</v>
      </c>
      <c r="K265" s="168" t="s">
        <v>1</v>
      </c>
      <c r="L265" s="34"/>
      <c r="M265" s="173" t="s">
        <v>1</v>
      </c>
      <c r="N265" s="174" t="s">
        <v>43</v>
      </c>
      <c r="O265" s="56"/>
      <c r="P265" s="175">
        <f>O265*H265</f>
        <v>0</v>
      </c>
      <c r="Q265" s="175">
        <v>0</v>
      </c>
      <c r="R265" s="175">
        <f>Q265*H265</f>
        <v>0</v>
      </c>
      <c r="S265" s="175">
        <v>0</v>
      </c>
      <c r="T265" s="176">
        <f>S265*H265</f>
        <v>0</v>
      </c>
      <c r="AR265" s="13" t="s">
        <v>201</v>
      </c>
      <c r="AT265" s="13" t="s">
        <v>136</v>
      </c>
      <c r="AU265" s="13" t="s">
        <v>78</v>
      </c>
      <c r="AY265" s="13" t="s">
        <v>131</v>
      </c>
      <c r="BE265" s="177">
        <f>IF(N265="základní",J265,0)</f>
        <v>0</v>
      </c>
      <c r="BF265" s="177">
        <f>IF(N265="snížená",J265,0)</f>
        <v>0</v>
      </c>
      <c r="BG265" s="177">
        <f>IF(N265="zákl. přenesená",J265,0)</f>
        <v>0</v>
      </c>
      <c r="BH265" s="177">
        <f>IF(N265="sníž. přenesená",J265,0)</f>
        <v>0</v>
      </c>
      <c r="BI265" s="177">
        <f>IF(N265="nulová",J265,0)</f>
        <v>0</v>
      </c>
      <c r="BJ265" s="13" t="s">
        <v>21</v>
      </c>
      <c r="BK265" s="177">
        <f>ROUND(I265*H265,2)</f>
        <v>0</v>
      </c>
      <c r="BL265" s="13" t="s">
        <v>201</v>
      </c>
      <c r="BM265" s="13" t="s">
        <v>720</v>
      </c>
    </row>
    <row r="266" spans="2:65" s="1" customFormat="1" ht="20.399999999999999" customHeight="1">
      <c r="B266" s="30"/>
      <c r="C266" s="166" t="s">
        <v>721</v>
      </c>
      <c r="D266" s="166" t="s">
        <v>136</v>
      </c>
      <c r="E266" s="167" t="s">
        <v>722</v>
      </c>
      <c r="F266" s="168" t="s">
        <v>723</v>
      </c>
      <c r="G266" s="169" t="s">
        <v>155</v>
      </c>
      <c r="H266" s="170">
        <v>18</v>
      </c>
      <c r="I266" s="171"/>
      <c r="J266" s="172">
        <f>ROUND(I266*H266,2)</f>
        <v>0</v>
      </c>
      <c r="K266" s="168" t="s">
        <v>1</v>
      </c>
      <c r="L266" s="34"/>
      <c r="M266" s="173" t="s">
        <v>1</v>
      </c>
      <c r="N266" s="174" t="s">
        <v>43</v>
      </c>
      <c r="O266" s="56"/>
      <c r="P266" s="175">
        <f>O266*H266</f>
        <v>0</v>
      </c>
      <c r="Q266" s="175">
        <v>1.2999999999999999E-4</v>
      </c>
      <c r="R266" s="175">
        <f>Q266*H266</f>
        <v>2.3399999999999996E-3</v>
      </c>
      <c r="S266" s="175">
        <v>0</v>
      </c>
      <c r="T266" s="176">
        <f>S266*H266</f>
        <v>0</v>
      </c>
      <c r="AR266" s="13" t="s">
        <v>201</v>
      </c>
      <c r="AT266" s="13" t="s">
        <v>136</v>
      </c>
      <c r="AU266" s="13" t="s">
        <v>78</v>
      </c>
      <c r="AY266" s="13" t="s">
        <v>131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3" t="s">
        <v>21</v>
      </c>
      <c r="BK266" s="177">
        <f>ROUND(I266*H266,2)</f>
        <v>0</v>
      </c>
      <c r="BL266" s="13" t="s">
        <v>201</v>
      </c>
      <c r="BM266" s="13" t="s">
        <v>724</v>
      </c>
    </row>
    <row r="267" spans="2:65" s="10" customFormat="1" ht="25.95" customHeight="1">
      <c r="B267" s="150"/>
      <c r="C267" s="151"/>
      <c r="D267" s="152" t="s">
        <v>71</v>
      </c>
      <c r="E267" s="153" t="s">
        <v>204</v>
      </c>
      <c r="F267" s="153" t="s">
        <v>725</v>
      </c>
      <c r="G267" s="151"/>
      <c r="H267" s="151"/>
      <c r="I267" s="154"/>
      <c r="J267" s="155">
        <f>BK267</f>
        <v>0</v>
      </c>
      <c r="K267" s="151"/>
      <c r="L267" s="156"/>
      <c r="M267" s="157"/>
      <c r="N267" s="158"/>
      <c r="O267" s="158"/>
      <c r="P267" s="159">
        <f>P268</f>
        <v>0</v>
      </c>
      <c r="Q267" s="158"/>
      <c r="R267" s="159">
        <f>R268</f>
        <v>0</v>
      </c>
      <c r="S267" s="158"/>
      <c r="T267" s="160">
        <f>T268</f>
        <v>0</v>
      </c>
      <c r="AR267" s="161" t="s">
        <v>132</v>
      </c>
      <c r="AT267" s="162" t="s">
        <v>71</v>
      </c>
      <c r="AU267" s="162" t="s">
        <v>72</v>
      </c>
      <c r="AY267" s="161" t="s">
        <v>131</v>
      </c>
      <c r="BK267" s="163">
        <f>BK268</f>
        <v>0</v>
      </c>
    </row>
    <row r="268" spans="2:65" s="10" customFormat="1" ht="22.8" customHeight="1">
      <c r="B268" s="150"/>
      <c r="C268" s="151"/>
      <c r="D268" s="152" t="s">
        <v>71</v>
      </c>
      <c r="E268" s="164" t="s">
        <v>726</v>
      </c>
      <c r="F268" s="164" t="s">
        <v>727</v>
      </c>
      <c r="G268" s="151"/>
      <c r="H268" s="151"/>
      <c r="I268" s="154"/>
      <c r="J268" s="165">
        <f>BK268</f>
        <v>0</v>
      </c>
      <c r="K268" s="151"/>
      <c r="L268" s="156"/>
      <c r="M268" s="157"/>
      <c r="N268" s="158"/>
      <c r="O268" s="158"/>
      <c r="P268" s="159">
        <f>SUM(P269:P287)</f>
        <v>0</v>
      </c>
      <c r="Q268" s="158"/>
      <c r="R268" s="159">
        <f>SUM(R269:R287)</f>
        <v>0</v>
      </c>
      <c r="S268" s="158"/>
      <c r="T268" s="160">
        <f>SUM(T269:T287)</f>
        <v>0</v>
      </c>
      <c r="AR268" s="161" t="s">
        <v>132</v>
      </c>
      <c r="AT268" s="162" t="s">
        <v>71</v>
      </c>
      <c r="AU268" s="162" t="s">
        <v>21</v>
      </c>
      <c r="AY268" s="161" t="s">
        <v>131</v>
      </c>
      <c r="BK268" s="163">
        <f>SUM(BK269:BK287)</f>
        <v>0</v>
      </c>
    </row>
    <row r="269" spans="2:65" s="1" customFormat="1" ht="14.4" customHeight="1">
      <c r="B269" s="30"/>
      <c r="C269" s="166" t="s">
        <v>728</v>
      </c>
      <c r="D269" s="166" t="s">
        <v>136</v>
      </c>
      <c r="E269" s="167" t="s">
        <v>729</v>
      </c>
      <c r="F269" s="168" t="s">
        <v>730</v>
      </c>
      <c r="G269" s="169" t="s">
        <v>139</v>
      </c>
      <c r="H269" s="170">
        <v>10</v>
      </c>
      <c r="I269" s="171"/>
      <c r="J269" s="172">
        <f t="shared" ref="J269:J287" si="100">ROUND(I269*H269,2)</f>
        <v>0</v>
      </c>
      <c r="K269" s="168" t="s">
        <v>1</v>
      </c>
      <c r="L269" s="34"/>
      <c r="M269" s="173" t="s">
        <v>1</v>
      </c>
      <c r="N269" s="174" t="s">
        <v>43</v>
      </c>
      <c r="O269" s="56"/>
      <c r="P269" s="175">
        <f t="shared" ref="P269:P287" si="101">O269*H269</f>
        <v>0</v>
      </c>
      <c r="Q269" s="175">
        <v>0</v>
      </c>
      <c r="R269" s="175">
        <f t="shared" ref="R269:R287" si="102">Q269*H269</f>
        <v>0</v>
      </c>
      <c r="S269" s="175">
        <v>0</v>
      </c>
      <c r="T269" s="176">
        <f t="shared" ref="T269:T287" si="103">S269*H269</f>
        <v>0</v>
      </c>
      <c r="AR269" s="13" t="s">
        <v>415</v>
      </c>
      <c r="AT269" s="13" t="s">
        <v>136</v>
      </c>
      <c r="AU269" s="13" t="s">
        <v>78</v>
      </c>
      <c r="AY269" s="13" t="s">
        <v>131</v>
      </c>
      <c r="BE269" s="177">
        <f t="shared" ref="BE269:BE287" si="104">IF(N269="základní",J269,0)</f>
        <v>0</v>
      </c>
      <c r="BF269" s="177">
        <f t="shared" ref="BF269:BF287" si="105">IF(N269="snížená",J269,0)</f>
        <v>0</v>
      </c>
      <c r="BG269" s="177">
        <f t="shared" ref="BG269:BG287" si="106">IF(N269="zákl. přenesená",J269,0)</f>
        <v>0</v>
      </c>
      <c r="BH269" s="177">
        <f t="shared" ref="BH269:BH287" si="107">IF(N269="sníž. přenesená",J269,0)</f>
        <v>0</v>
      </c>
      <c r="BI269" s="177">
        <f t="shared" ref="BI269:BI287" si="108">IF(N269="nulová",J269,0)</f>
        <v>0</v>
      </c>
      <c r="BJ269" s="13" t="s">
        <v>21</v>
      </c>
      <c r="BK269" s="177">
        <f t="shared" ref="BK269:BK287" si="109">ROUND(I269*H269,2)</f>
        <v>0</v>
      </c>
      <c r="BL269" s="13" t="s">
        <v>415</v>
      </c>
      <c r="BM269" s="13" t="s">
        <v>731</v>
      </c>
    </row>
    <row r="270" spans="2:65" s="1" customFormat="1" ht="14.4" customHeight="1">
      <c r="B270" s="30"/>
      <c r="C270" s="166" t="s">
        <v>732</v>
      </c>
      <c r="D270" s="166" t="s">
        <v>136</v>
      </c>
      <c r="E270" s="167" t="s">
        <v>733</v>
      </c>
      <c r="F270" s="168" t="s">
        <v>734</v>
      </c>
      <c r="G270" s="169" t="s">
        <v>139</v>
      </c>
      <c r="H270" s="170">
        <v>3</v>
      </c>
      <c r="I270" s="171"/>
      <c r="J270" s="172">
        <f t="shared" si="100"/>
        <v>0</v>
      </c>
      <c r="K270" s="168" t="s">
        <v>1</v>
      </c>
      <c r="L270" s="34"/>
      <c r="M270" s="173" t="s">
        <v>1</v>
      </c>
      <c r="N270" s="174" t="s">
        <v>43</v>
      </c>
      <c r="O270" s="56"/>
      <c r="P270" s="175">
        <f t="shared" si="101"/>
        <v>0</v>
      </c>
      <c r="Q270" s="175">
        <v>0</v>
      </c>
      <c r="R270" s="175">
        <f t="shared" si="102"/>
        <v>0</v>
      </c>
      <c r="S270" s="175">
        <v>0</v>
      </c>
      <c r="T270" s="176">
        <f t="shared" si="103"/>
        <v>0</v>
      </c>
      <c r="AR270" s="13" t="s">
        <v>415</v>
      </c>
      <c r="AT270" s="13" t="s">
        <v>136</v>
      </c>
      <c r="AU270" s="13" t="s">
        <v>78</v>
      </c>
      <c r="AY270" s="13" t="s">
        <v>131</v>
      </c>
      <c r="BE270" s="177">
        <f t="shared" si="104"/>
        <v>0</v>
      </c>
      <c r="BF270" s="177">
        <f t="shared" si="105"/>
        <v>0</v>
      </c>
      <c r="BG270" s="177">
        <f t="shared" si="106"/>
        <v>0</v>
      </c>
      <c r="BH270" s="177">
        <f t="shared" si="107"/>
        <v>0</v>
      </c>
      <c r="BI270" s="177">
        <f t="shared" si="108"/>
        <v>0</v>
      </c>
      <c r="BJ270" s="13" t="s">
        <v>21</v>
      </c>
      <c r="BK270" s="177">
        <f t="shared" si="109"/>
        <v>0</v>
      </c>
      <c r="BL270" s="13" t="s">
        <v>415</v>
      </c>
      <c r="BM270" s="13" t="s">
        <v>735</v>
      </c>
    </row>
    <row r="271" spans="2:65" s="1" customFormat="1" ht="14.4" customHeight="1">
      <c r="B271" s="30"/>
      <c r="C271" s="166" t="s">
        <v>736</v>
      </c>
      <c r="D271" s="166" t="s">
        <v>136</v>
      </c>
      <c r="E271" s="167" t="s">
        <v>737</v>
      </c>
      <c r="F271" s="168" t="s">
        <v>738</v>
      </c>
      <c r="G271" s="169" t="s">
        <v>139</v>
      </c>
      <c r="H271" s="170">
        <v>3</v>
      </c>
      <c r="I271" s="171"/>
      <c r="J271" s="172">
        <f t="shared" si="100"/>
        <v>0</v>
      </c>
      <c r="K271" s="168" t="s">
        <v>1</v>
      </c>
      <c r="L271" s="34"/>
      <c r="M271" s="173" t="s">
        <v>1</v>
      </c>
      <c r="N271" s="174" t="s">
        <v>43</v>
      </c>
      <c r="O271" s="56"/>
      <c r="P271" s="175">
        <f t="shared" si="101"/>
        <v>0</v>
      </c>
      <c r="Q271" s="175">
        <v>0</v>
      </c>
      <c r="R271" s="175">
        <f t="shared" si="102"/>
        <v>0</v>
      </c>
      <c r="S271" s="175">
        <v>0</v>
      </c>
      <c r="T271" s="176">
        <f t="shared" si="103"/>
        <v>0</v>
      </c>
      <c r="AR271" s="13" t="s">
        <v>415</v>
      </c>
      <c r="AT271" s="13" t="s">
        <v>136</v>
      </c>
      <c r="AU271" s="13" t="s">
        <v>78</v>
      </c>
      <c r="AY271" s="13" t="s">
        <v>131</v>
      </c>
      <c r="BE271" s="177">
        <f t="shared" si="104"/>
        <v>0</v>
      </c>
      <c r="BF271" s="177">
        <f t="shared" si="105"/>
        <v>0</v>
      </c>
      <c r="BG271" s="177">
        <f t="shared" si="106"/>
        <v>0</v>
      </c>
      <c r="BH271" s="177">
        <f t="shared" si="107"/>
        <v>0</v>
      </c>
      <c r="BI271" s="177">
        <f t="shared" si="108"/>
        <v>0</v>
      </c>
      <c r="BJ271" s="13" t="s">
        <v>21</v>
      </c>
      <c r="BK271" s="177">
        <f t="shared" si="109"/>
        <v>0</v>
      </c>
      <c r="BL271" s="13" t="s">
        <v>415</v>
      </c>
      <c r="BM271" s="13" t="s">
        <v>739</v>
      </c>
    </row>
    <row r="272" spans="2:65" s="1" customFormat="1" ht="14.4" customHeight="1">
      <c r="B272" s="30"/>
      <c r="C272" s="166" t="s">
        <v>740</v>
      </c>
      <c r="D272" s="166" t="s">
        <v>136</v>
      </c>
      <c r="E272" s="167" t="s">
        <v>741</v>
      </c>
      <c r="F272" s="168" t="s">
        <v>742</v>
      </c>
      <c r="G272" s="169" t="s">
        <v>139</v>
      </c>
      <c r="H272" s="170">
        <v>3</v>
      </c>
      <c r="I272" s="171"/>
      <c r="J272" s="172">
        <f t="shared" si="100"/>
        <v>0</v>
      </c>
      <c r="K272" s="168" t="s">
        <v>1</v>
      </c>
      <c r="L272" s="34"/>
      <c r="M272" s="173" t="s">
        <v>1</v>
      </c>
      <c r="N272" s="174" t="s">
        <v>43</v>
      </c>
      <c r="O272" s="56"/>
      <c r="P272" s="175">
        <f t="shared" si="101"/>
        <v>0</v>
      </c>
      <c r="Q272" s="175">
        <v>0</v>
      </c>
      <c r="R272" s="175">
        <f t="shared" si="102"/>
        <v>0</v>
      </c>
      <c r="S272" s="175">
        <v>0</v>
      </c>
      <c r="T272" s="176">
        <f t="shared" si="103"/>
        <v>0</v>
      </c>
      <c r="AR272" s="13" t="s">
        <v>415</v>
      </c>
      <c r="AT272" s="13" t="s">
        <v>136</v>
      </c>
      <c r="AU272" s="13" t="s">
        <v>78</v>
      </c>
      <c r="AY272" s="13" t="s">
        <v>131</v>
      </c>
      <c r="BE272" s="177">
        <f t="shared" si="104"/>
        <v>0</v>
      </c>
      <c r="BF272" s="177">
        <f t="shared" si="105"/>
        <v>0</v>
      </c>
      <c r="BG272" s="177">
        <f t="shared" si="106"/>
        <v>0</v>
      </c>
      <c r="BH272" s="177">
        <f t="shared" si="107"/>
        <v>0</v>
      </c>
      <c r="BI272" s="177">
        <f t="shared" si="108"/>
        <v>0</v>
      </c>
      <c r="BJ272" s="13" t="s">
        <v>21</v>
      </c>
      <c r="BK272" s="177">
        <f t="shared" si="109"/>
        <v>0</v>
      </c>
      <c r="BL272" s="13" t="s">
        <v>415</v>
      </c>
      <c r="BM272" s="13" t="s">
        <v>743</v>
      </c>
    </row>
    <row r="273" spans="2:65" s="1" customFormat="1" ht="14.4" customHeight="1">
      <c r="B273" s="30"/>
      <c r="C273" s="166" t="s">
        <v>744</v>
      </c>
      <c r="D273" s="166" t="s">
        <v>136</v>
      </c>
      <c r="E273" s="167" t="s">
        <v>745</v>
      </c>
      <c r="F273" s="168" t="s">
        <v>746</v>
      </c>
      <c r="G273" s="169" t="s">
        <v>139</v>
      </c>
      <c r="H273" s="170">
        <v>3</v>
      </c>
      <c r="I273" s="171"/>
      <c r="J273" s="172">
        <f t="shared" si="100"/>
        <v>0</v>
      </c>
      <c r="K273" s="168" t="s">
        <v>1</v>
      </c>
      <c r="L273" s="34"/>
      <c r="M273" s="173" t="s">
        <v>1</v>
      </c>
      <c r="N273" s="174" t="s">
        <v>43</v>
      </c>
      <c r="O273" s="56"/>
      <c r="P273" s="175">
        <f t="shared" si="101"/>
        <v>0</v>
      </c>
      <c r="Q273" s="175">
        <v>0</v>
      </c>
      <c r="R273" s="175">
        <f t="shared" si="102"/>
        <v>0</v>
      </c>
      <c r="S273" s="175">
        <v>0</v>
      </c>
      <c r="T273" s="176">
        <f t="shared" si="103"/>
        <v>0</v>
      </c>
      <c r="AR273" s="13" t="s">
        <v>415</v>
      </c>
      <c r="AT273" s="13" t="s">
        <v>136</v>
      </c>
      <c r="AU273" s="13" t="s">
        <v>78</v>
      </c>
      <c r="AY273" s="13" t="s">
        <v>131</v>
      </c>
      <c r="BE273" s="177">
        <f t="shared" si="104"/>
        <v>0</v>
      </c>
      <c r="BF273" s="177">
        <f t="shared" si="105"/>
        <v>0</v>
      </c>
      <c r="BG273" s="177">
        <f t="shared" si="106"/>
        <v>0</v>
      </c>
      <c r="BH273" s="177">
        <f t="shared" si="107"/>
        <v>0</v>
      </c>
      <c r="BI273" s="177">
        <f t="shared" si="108"/>
        <v>0</v>
      </c>
      <c r="BJ273" s="13" t="s">
        <v>21</v>
      </c>
      <c r="BK273" s="177">
        <f t="shared" si="109"/>
        <v>0</v>
      </c>
      <c r="BL273" s="13" t="s">
        <v>415</v>
      </c>
      <c r="BM273" s="13" t="s">
        <v>747</v>
      </c>
    </row>
    <row r="274" spans="2:65" s="1" customFormat="1" ht="14.4" customHeight="1">
      <c r="B274" s="30"/>
      <c r="C274" s="166" t="s">
        <v>748</v>
      </c>
      <c r="D274" s="166" t="s">
        <v>136</v>
      </c>
      <c r="E274" s="167" t="s">
        <v>749</v>
      </c>
      <c r="F274" s="168" t="s">
        <v>750</v>
      </c>
      <c r="G274" s="169" t="s">
        <v>139</v>
      </c>
      <c r="H274" s="170">
        <v>3</v>
      </c>
      <c r="I274" s="171"/>
      <c r="J274" s="172">
        <f t="shared" si="100"/>
        <v>0</v>
      </c>
      <c r="K274" s="168" t="s">
        <v>1</v>
      </c>
      <c r="L274" s="34"/>
      <c r="M274" s="173" t="s">
        <v>1</v>
      </c>
      <c r="N274" s="174" t="s">
        <v>43</v>
      </c>
      <c r="O274" s="56"/>
      <c r="P274" s="175">
        <f t="shared" si="101"/>
        <v>0</v>
      </c>
      <c r="Q274" s="175">
        <v>0</v>
      </c>
      <c r="R274" s="175">
        <f t="shared" si="102"/>
        <v>0</v>
      </c>
      <c r="S274" s="175">
        <v>0</v>
      </c>
      <c r="T274" s="176">
        <f t="shared" si="103"/>
        <v>0</v>
      </c>
      <c r="AR274" s="13" t="s">
        <v>415</v>
      </c>
      <c r="AT274" s="13" t="s">
        <v>136</v>
      </c>
      <c r="AU274" s="13" t="s">
        <v>78</v>
      </c>
      <c r="AY274" s="13" t="s">
        <v>131</v>
      </c>
      <c r="BE274" s="177">
        <f t="shared" si="104"/>
        <v>0</v>
      </c>
      <c r="BF274" s="177">
        <f t="shared" si="105"/>
        <v>0</v>
      </c>
      <c r="BG274" s="177">
        <f t="shared" si="106"/>
        <v>0</v>
      </c>
      <c r="BH274" s="177">
        <f t="shared" si="107"/>
        <v>0</v>
      </c>
      <c r="BI274" s="177">
        <f t="shared" si="108"/>
        <v>0</v>
      </c>
      <c r="BJ274" s="13" t="s">
        <v>21</v>
      </c>
      <c r="BK274" s="177">
        <f t="shared" si="109"/>
        <v>0</v>
      </c>
      <c r="BL274" s="13" t="s">
        <v>415</v>
      </c>
      <c r="BM274" s="13" t="s">
        <v>751</v>
      </c>
    </row>
    <row r="275" spans="2:65" s="1" customFormat="1" ht="14.4" customHeight="1">
      <c r="B275" s="30"/>
      <c r="C275" s="166" t="s">
        <v>752</v>
      </c>
      <c r="D275" s="166" t="s">
        <v>136</v>
      </c>
      <c r="E275" s="167" t="s">
        <v>753</v>
      </c>
      <c r="F275" s="168" t="s">
        <v>754</v>
      </c>
      <c r="G275" s="169" t="s">
        <v>139</v>
      </c>
      <c r="H275" s="170">
        <v>3</v>
      </c>
      <c r="I275" s="171"/>
      <c r="J275" s="172">
        <f t="shared" si="100"/>
        <v>0</v>
      </c>
      <c r="K275" s="168" t="s">
        <v>1</v>
      </c>
      <c r="L275" s="34"/>
      <c r="M275" s="173" t="s">
        <v>1</v>
      </c>
      <c r="N275" s="174" t="s">
        <v>43</v>
      </c>
      <c r="O275" s="56"/>
      <c r="P275" s="175">
        <f t="shared" si="101"/>
        <v>0</v>
      </c>
      <c r="Q275" s="175">
        <v>0</v>
      </c>
      <c r="R275" s="175">
        <f t="shared" si="102"/>
        <v>0</v>
      </c>
      <c r="S275" s="175">
        <v>0</v>
      </c>
      <c r="T275" s="176">
        <f t="shared" si="103"/>
        <v>0</v>
      </c>
      <c r="AR275" s="13" t="s">
        <v>415</v>
      </c>
      <c r="AT275" s="13" t="s">
        <v>136</v>
      </c>
      <c r="AU275" s="13" t="s">
        <v>78</v>
      </c>
      <c r="AY275" s="13" t="s">
        <v>131</v>
      </c>
      <c r="BE275" s="177">
        <f t="shared" si="104"/>
        <v>0</v>
      </c>
      <c r="BF275" s="177">
        <f t="shared" si="105"/>
        <v>0</v>
      </c>
      <c r="BG275" s="177">
        <f t="shared" si="106"/>
        <v>0</v>
      </c>
      <c r="BH275" s="177">
        <f t="shared" si="107"/>
        <v>0</v>
      </c>
      <c r="BI275" s="177">
        <f t="shared" si="108"/>
        <v>0</v>
      </c>
      <c r="BJ275" s="13" t="s">
        <v>21</v>
      </c>
      <c r="BK275" s="177">
        <f t="shared" si="109"/>
        <v>0</v>
      </c>
      <c r="BL275" s="13" t="s">
        <v>415</v>
      </c>
      <c r="BM275" s="13" t="s">
        <v>755</v>
      </c>
    </row>
    <row r="276" spans="2:65" s="1" customFormat="1" ht="14.4" customHeight="1">
      <c r="B276" s="30"/>
      <c r="C276" s="166" t="s">
        <v>756</v>
      </c>
      <c r="D276" s="166" t="s">
        <v>136</v>
      </c>
      <c r="E276" s="167" t="s">
        <v>757</v>
      </c>
      <c r="F276" s="168" t="s">
        <v>758</v>
      </c>
      <c r="G276" s="169" t="s">
        <v>139</v>
      </c>
      <c r="H276" s="170">
        <v>3</v>
      </c>
      <c r="I276" s="171"/>
      <c r="J276" s="172">
        <f t="shared" si="100"/>
        <v>0</v>
      </c>
      <c r="K276" s="168" t="s">
        <v>1</v>
      </c>
      <c r="L276" s="34"/>
      <c r="M276" s="173" t="s">
        <v>1</v>
      </c>
      <c r="N276" s="174" t="s">
        <v>43</v>
      </c>
      <c r="O276" s="56"/>
      <c r="P276" s="175">
        <f t="shared" si="101"/>
        <v>0</v>
      </c>
      <c r="Q276" s="175">
        <v>0</v>
      </c>
      <c r="R276" s="175">
        <f t="shared" si="102"/>
        <v>0</v>
      </c>
      <c r="S276" s="175">
        <v>0</v>
      </c>
      <c r="T276" s="176">
        <f t="shared" si="103"/>
        <v>0</v>
      </c>
      <c r="AR276" s="13" t="s">
        <v>415</v>
      </c>
      <c r="AT276" s="13" t="s">
        <v>136</v>
      </c>
      <c r="AU276" s="13" t="s">
        <v>78</v>
      </c>
      <c r="AY276" s="13" t="s">
        <v>131</v>
      </c>
      <c r="BE276" s="177">
        <f t="shared" si="104"/>
        <v>0</v>
      </c>
      <c r="BF276" s="177">
        <f t="shared" si="105"/>
        <v>0</v>
      </c>
      <c r="BG276" s="177">
        <f t="shared" si="106"/>
        <v>0</v>
      </c>
      <c r="BH276" s="177">
        <f t="shared" si="107"/>
        <v>0</v>
      </c>
      <c r="BI276" s="177">
        <f t="shared" si="108"/>
        <v>0</v>
      </c>
      <c r="BJ276" s="13" t="s">
        <v>21</v>
      </c>
      <c r="BK276" s="177">
        <f t="shared" si="109"/>
        <v>0</v>
      </c>
      <c r="BL276" s="13" t="s">
        <v>415</v>
      </c>
      <c r="BM276" s="13" t="s">
        <v>759</v>
      </c>
    </row>
    <row r="277" spans="2:65" s="1" customFormat="1" ht="14.4" customHeight="1">
      <c r="B277" s="30"/>
      <c r="C277" s="166" t="s">
        <v>760</v>
      </c>
      <c r="D277" s="166" t="s">
        <v>136</v>
      </c>
      <c r="E277" s="167" t="s">
        <v>761</v>
      </c>
      <c r="F277" s="168" t="s">
        <v>762</v>
      </c>
      <c r="G277" s="169" t="s">
        <v>139</v>
      </c>
      <c r="H277" s="170">
        <v>3</v>
      </c>
      <c r="I277" s="171"/>
      <c r="J277" s="172">
        <f t="shared" si="100"/>
        <v>0</v>
      </c>
      <c r="K277" s="168" t="s">
        <v>1</v>
      </c>
      <c r="L277" s="34"/>
      <c r="M277" s="173" t="s">
        <v>1</v>
      </c>
      <c r="N277" s="174" t="s">
        <v>43</v>
      </c>
      <c r="O277" s="56"/>
      <c r="P277" s="175">
        <f t="shared" si="101"/>
        <v>0</v>
      </c>
      <c r="Q277" s="175">
        <v>0</v>
      </c>
      <c r="R277" s="175">
        <f t="shared" si="102"/>
        <v>0</v>
      </c>
      <c r="S277" s="175">
        <v>0</v>
      </c>
      <c r="T277" s="176">
        <f t="shared" si="103"/>
        <v>0</v>
      </c>
      <c r="AR277" s="13" t="s">
        <v>415</v>
      </c>
      <c r="AT277" s="13" t="s">
        <v>136</v>
      </c>
      <c r="AU277" s="13" t="s">
        <v>78</v>
      </c>
      <c r="AY277" s="13" t="s">
        <v>131</v>
      </c>
      <c r="BE277" s="177">
        <f t="shared" si="104"/>
        <v>0</v>
      </c>
      <c r="BF277" s="177">
        <f t="shared" si="105"/>
        <v>0</v>
      </c>
      <c r="BG277" s="177">
        <f t="shared" si="106"/>
        <v>0</v>
      </c>
      <c r="BH277" s="177">
        <f t="shared" si="107"/>
        <v>0</v>
      </c>
      <c r="BI277" s="177">
        <f t="shared" si="108"/>
        <v>0</v>
      </c>
      <c r="BJ277" s="13" t="s">
        <v>21</v>
      </c>
      <c r="BK277" s="177">
        <f t="shared" si="109"/>
        <v>0</v>
      </c>
      <c r="BL277" s="13" t="s">
        <v>415</v>
      </c>
      <c r="BM277" s="13" t="s">
        <v>763</v>
      </c>
    </row>
    <row r="278" spans="2:65" s="1" customFormat="1" ht="14.4" customHeight="1">
      <c r="B278" s="30"/>
      <c r="C278" s="166" t="s">
        <v>764</v>
      </c>
      <c r="D278" s="166" t="s">
        <v>136</v>
      </c>
      <c r="E278" s="167" t="s">
        <v>765</v>
      </c>
      <c r="F278" s="168" t="s">
        <v>766</v>
      </c>
      <c r="G278" s="169" t="s">
        <v>139</v>
      </c>
      <c r="H278" s="170">
        <v>3</v>
      </c>
      <c r="I278" s="171"/>
      <c r="J278" s="172">
        <f t="shared" si="100"/>
        <v>0</v>
      </c>
      <c r="K278" s="168" t="s">
        <v>1</v>
      </c>
      <c r="L278" s="34"/>
      <c r="M278" s="173" t="s">
        <v>1</v>
      </c>
      <c r="N278" s="174" t="s">
        <v>43</v>
      </c>
      <c r="O278" s="56"/>
      <c r="P278" s="175">
        <f t="shared" si="101"/>
        <v>0</v>
      </c>
      <c r="Q278" s="175">
        <v>0</v>
      </c>
      <c r="R278" s="175">
        <f t="shared" si="102"/>
        <v>0</v>
      </c>
      <c r="S278" s="175">
        <v>0</v>
      </c>
      <c r="T278" s="176">
        <f t="shared" si="103"/>
        <v>0</v>
      </c>
      <c r="AR278" s="13" t="s">
        <v>415</v>
      </c>
      <c r="AT278" s="13" t="s">
        <v>136</v>
      </c>
      <c r="AU278" s="13" t="s">
        <v>78</v>
      </c>
      <c r="AY278" s="13" t="s">
        <v>131</v>
      </c>
      <c r="BE278" s="177">
        <f t="shared" si="104"/>
        <v>0</v>
      </c>
      <c r="BF278" s="177">
        <f t="shared" si="105"/>
        <v>0</v>
      </c>
      <c r="BG278" s="177">
        <f t="shared" si="106"/>
        <v>0</v>
      </c>
      <c r="BH278" s="177">
        <f t="shared" si="107"/>
        <v>0</v>
      </c>
      <c r="BI278" s="177">
        <f t="shared" si="108"/>
        <v>0</v>
      </c>
      <c r="BJ278" s="13" t="s">
        <v>21</v>
      </c>
      <c r="BK278" s="177">
        <f t="shared" si="109"/>
        <v>0</v>
      </c>
      <c r="BL278" s="13" t="s">
        <v>415</v>
      </c>
      <c r="BM278" s="13" t="s">
        <v>767</v>
      </c>
    </row>
    <row r="279" spans="2:65" s="1" customFormat="1" ht="14.4" customHeight="1">
      <c r="B279" s="30"/>
      <c r="C279" s="166" t="s">
        <v>768</v>
      </c>
      <c r="D279" s="166" t="s">
        <v>136</v>
      </c>
      <c r="E279" s="167" t="s">
        <v>769</v>
      </c>
      <c r="F279" s="168" t="s">
        <v>770</v>
      </c>
      <c r="G279" s="169" t="s">
        <v>139</v>
      </c>
      <c r="H279" s="170">
        <v>3</v>
      </c>
      <c r="I279" s="171"/>
      <c r="J279" s="172">
        <f t="shared" si="100"/>
        <v>0</v>
      </c>
      <c r="K279" s="168" t="s">
        <v>1</v>
      </c>
      <c r="L279" s="34"/>
      <c r="M279" s="173" t="s">
        <v>1</v>
      </c>
      <c r="N279" s="174" t="s">
        <v>43</v>
      </c>
      <c r="O279" s="56"/>
      <c r="P279" s="175">
        <f t="shared" si="101"/>
        <v>0</v>
      </c>
      <c r="Q279" s="175">
        <v>0</v>
      </c>
      <c r="R279" s="175">
        <f t="shared" si="102"/>
        <v>0</v>
      </c>
      <c r="S279" s="175">
        <v>0</v>
      </c>
      <c r="T279" s="176">
        <f t="shared" si="103"/>
        <v>0</v>
      </c>
      <c r="AR279" s="13" t="s">
        <v>415</v>
      </c>
      <c r="AT279" s="13" t="s">
        <v>136</v>
      </c>
      <c r="AU279" s="13" t="s">
        <v>78</v>
      </c>
      <c r="AY279" s="13" t="s">
        <v>131</v>
      </c>
      <c r="BE279" s="177">
        <f t="shared" si="104"/>
        <v>0</v>
      </c>
      <c r="BF279" s="177">
        <f t="shared" si="105"/>
        <v>0</v>
      </c>
      <c r="BG279" s="177">
        <f t="shared" si="106"/>
        <v>0</v>
      </c>
      <c r="BH279" s="177">
        <f t="shared" si="107"/>
        <v>0</v>
      </c>
      <c r="BI279" s="177">
        <f t="shared" si="108"/>
        <v>0</v>
      </c>
      <c r="BJ279" s="13" t="s">
        <v>21</v>
      </c>
      <c r="BK279" s="177">
        <f t="shared" si="109"/>
        <v>0</v>
      </c>
      <c r="BL279" s="13" t="s">
        <v>415</v>
      </c>
      <c r="BM279" s="13" t="s">
        <v>771</v>
      </c>
    </row>
    <row r="280" spans="2:65" s="1" customFormat="1" ht="14.4" customHeight="1">
      <c r="B280" s="30"/>
      <c r="C280" s="166" t="s">
        <v>772</v>
      </c>
      <c r="D280" s="166" t="s">
        <v>136</v>
      </c>
      <c r="E280" s="167" t="s">
        <v>773</v>
      </c>
      <c r="F280" s="168" t="s">
        <v>774</v>
      </c>
      <c r="G280" s="169" t="s">
        <v>139</v>
      </c>
      <c r="H280" s="170">
        <v>3</v>
      </c>
      <c r="I280" s="171"/>
      <c r="J280" s="172">
        <f t="shared" si="100"/>
        <v>0</v>
      </c>
      <c r="K280" s="168" t="s">
        <v>1</v>
      </c>
      <c r="L280" s="34"/>
      <c r="M280" s="173" t="s">
        <v>1</v>
      </c>
      <c r="N280" s="174" t="s">
        <v>43</v>
      </c>
      <c r="O280" s="56"/>
      <c r="P280" s="175">
        <f t="shared" si="101"/>
        <v>0</v>
      </c>
      <c r="Q280" s="175">
        <v>0</v>
      </c>
      <c r="R280" s="175">
        <f t="shared" si="102"/>
        <v>0</v>
      </c>
      <c r="S280" s="175">
        <v>0</v>
      </c>
      <c r="T280" s="176">
        <f t="shared" si="103"/>
        <v>0</v>
      </c>
      <c r="AR280" s="13" t="s">
        <v>415</v>
      </c>
      <c r="AT280" s="13" t="s">
        <v>136</v>
      </c>
      <c r="AU280" s="13" t="s">
        <v>78</v>
      </c>
      <c r="AY280" s="13" t="s">
        <v>131</v>
      </c>
      <c r="BE280" s="177">
        <f t="shared" si="104"/>
        <v>0</v>
      </c>
      <c r="BF280" s="177">
        <f t="shared" si="105"/>
        <v>0</v>
      </c>
      <c r="BG280" s="177">
        <f t="shared" si="106"/>
        <v>0</v>
      </c>
      <c r="BH280" s="177">
        <f t="shared" si="107"/>
        <v>0</v>
      </c>
      <c r="BI280" s="177">
        <f t="shared" si="108"/>
        <v>0</v>
      </c>
      <c r="BJ280" s="13" t="s">
        <v>21</v>
      </c>
      <c r="BK280" s="177">
        <f t="shared" si="109"/>
        <v>0</v>
      </c>
      <c r="BL280" s="13" t="s">
        <v>415</v>
      </c>
      <c r="BM280" s="13" t="s">
        <v>775</v>
      </c>
    </row>
    <row r="281" spans="2:65" s="1" customFormat="1" ht="14.4" customHeight="1">
      <c r="B281" s="30"/>
      <c r="C281" s="166" t="s">
        <v>776</v>
      </c>
      <c r="D281" s="166" t="s">
        <v>136</v>
      </c>
      <c r="E281" s="167" t="s">
        <v>777</v>
      </c>
      <c r="F281" s="168" t="s">
        <v>778</v>
      </c>
      <c r="G281" s="169" t="s">
        <v>139</v>
      </c>
      <c r="H281" s="170">
        <v>3</v>
      </c>
      <c r="I281" s="171"/>
      <c r="J281" s="172">
        <f t="shared" si="100"/>
        <v>0</v>
      </c>
      <c r="K281" s="168" t="s">
        <v>1</v>
      </c>
      <c r="L281" s="34"/>
      <c r="M281" s="173" t="s">
        <v>1</v>
      </c>
      <c r="N281" s="174" t="s">
        <v>43</v>
      </c>
      <c r="O281" s="56"/>
      <c r="P281" s="175">
        <f t="shared" si="101"/>
        <v>0</v>
      </c>
      <c r="Q281" s="175">
        <v>0</v>
      </c>
      <c r="R281" s="175">
        <f t="shared" si="102"/>
        <v>0</v>
      </c>
      <c r="S281" s="175">
        <v>0</v>
      </c>
      <c r="T281" s="176">
        <f t="shared" si="103"/>
        <v>0</v>
      </c>
      <c r="AR281" s="13" t="s">
        <v>415</v>
      </c>
      <c r="AT281" s="13" t="s">
        <v>136</v>
      </c>
      <c r="AU281" s="13" t="s">
        <v>78</v>
      </c>
      <c r="AY281" s="13" t="s">
        <v>131</v>
      </c>
      <c r="BE281" s="177">
        <f t="shared" si="104"/>
        <v>0</v>
      </c>
      <c r="BF281" s="177">
        <f t="shared" si="105"/>
        <v>0</v>
      </c>
      <c r="BG281" s="177">
        <f t="shared" si="106"/>
        <v>0</v>
      </c>
      <c r="BH281" s="177">
        <f t="shared" si="107"/>
        <v>0</v>
      </c>
      <c r="BI281" s="177">
        <f t="shared" si="108"/>
        <v>0</v>
      </c>
      <c r="BJ281" s="13" t="s">
        <v>21</v>
      </c>
      <c r="BK281" s="177">
        <f t="shared" si="109"/>
        <v>0</v>
      </c>
      <c r="BL281" s="13" t="s">
        <v>415</v>
      </c>
      <c r="BM281" s="13" t="s">
        <v>779</v>
      </c>
    </row>
    <row r="282" spans="2:65" s="1" customFormat="1" ht="14.4" customHeight="1">
      <c r="B282" s="30"/>
      <c r="C282" s="166" t="s">
        <v>780</v>
      </c>
      <c r="D282" s="166" t="s">
        <v>136</v>
      </c>
      <c r="E282" s="167" t="s">
        <v>781</v>
      </c>
      <c r="F282" s="168" t="s">
        <v>782</v>
      </c>
      <c r="G282" s="169" t="s">
        <v>139</v>
      </c>
      <c r="H282" s="170">
        <v>3</v>
      </c>
      <c r="I282" s="171"/>
      <c r="J282" s="172">
        <f t="shared" si="100"/>
        <v>0</v>
      </c>
      <c r="K282" s="168" t="s">
        <v>1</v>
      </c>
      <c r="L282" s="34"/>
      <c r="M282" s="173" t="s">
        <v>1</v>
      </c>
      <c r="N282" s="174" t="s">
        <v>43</v>
      </c>
      <c r="O282" s="56"/>
      <c r="P282" s="175">
        <f t="shared" si="101"/>
        <v>0</v>
      </c>
      <c r="Q282" s="175">
        <v>0</v>
      </c>
      <c r="R282" s="175">
        <f t="shared" si="102"/>
        <v>0</v>
      </c>
      <c r="S282" s="175">
        <v>0</v>
      </c>
      <c r="T282" s="176">
        <f t="shared" si="103"/>
        <v>0</v>
      </c>
      <c r="AR282" s="13" t="s">
        <v>415</v>
      </c>
      <c r="AT282" s="13" t="s">
        <v>136</v>
      </c>
      <c r="AU282" s="13" t="s">
        <v>78</v>
      </c>
      <c r="AY282" s="13" t="s">
        <v>131</v>
      </c>
      <c r="BE282" s="177">
        <f t="shared" si="104"/>
        <v>0</v>
      </c>
      <c r="BF282" s="177">
        <f t="shared" si="105"/>
        <v>0</v>
      </c>
      <c r="BG282" s="177">
        <f t="shared" si="106"/>
        <v>0</v>
      </c>
      <c r="BH282" s="177">
        <f t="shared" si="107"/>
        <v>0</v>
      </c>
      <c r="BI282" s="177">
        <f t="shared" si="108"/>
        <v>0</v>
      </c>
      <c r="BJ282" s="13" t="s">
        <v>21</v>
      </c>
      <c r="BK282" s="177">
        <f t="shared" si="109"/>
        <v>0</v>
      </c>
      <c r="BL282" s="13" t="s">
        <v>415</v>
      </c>
      <c r="BM282" s="13" t="s">
        <v>783</v>
      </c>
    </row>
    <row r="283" spans="2:65" s="1" customFormat="1" ht="14.4" customHeight="1">
      <c r="B283" s="30"/>
      <c r="C283" s="166" t="s">
        <v>784</v>
      </c>
      <c r="D283" s="166" t="s">
        <v>136</v>
      </c>
      <c r="E283" s="167" t="s">
        <v>785</v>
      </c>
      <c r="F283" s="168" t="s">
        <v>786</v>
      </c>
      <c r="G283" s="169" t="s">
        <v>787</v>
      </c>
      <c r="H283" s="170">
        <v>3</v>
      </c>
      <c r="I283" s="171"/>
      <c r="J283" s="172">
        <f t="shared" si="100"/>
        <v>0</v>
      </c>
      <c r="K283" s="168" t="s">
        <v>1</v>
      </c>
      <c r="L283" s="34"/>
      <c r="M283" s="173" t="s">
        <v>1</v>
      </c>
      <c r="N283" s="174" t="s">
        <v>43</v>
      </c>
      <c r="O283" s="56"/>
      <c r="P283" s="175">
        <f t="shared" si="101"/>
        <v>0</v>
      </c>
      <c r="Q283" s="175">
        <v>0</v>
      </c>
      <c r="R283" s="175">
        <f t="shared" si="102"/>
        <v>0</v>
      </c>
      <c r="S283" s="175">
        <v>0</v>
      </c>
      <c r="T283" s="176">
        <f t="shared" si="103"/>
        <v>0</v>
      </c>
      <c r="AR283" s="13" t="s">
        <v>415</v>
      </c>
      <c r="AT283" s="13" t="s">
        <v>136</v>
      </c>
      <c r="AU283" s="13" t="s">
        <v>78</v>
      </c>
      <c r="AY283" s="13" t="s">
        <v>131</v>
      </c>
      <c r="BE283" s="177">
        <f t="shared" si="104"/>
        <v>0</v>
      </c>
      <c r="BF283" s="177">
        <f t="shared" si="105"/>
        <v>0</v>
      </c>
      <c r="BG283" s="177">
        <f t="shared" si="106"/>
        <v>0</v>
      </c>
      <c r="BH283" s="177">
        <f t="shared" si="107"/>
        <v>0</v>
      </c>
      <c r="BI283" s="177">
        <f t="shared" si="108"/>
        <v>0</v>
      </c>
      <c r="BJ283" s="13" t="s">
        <v>21</v>
      </c>
      <c r="BK283" s="177">
        <f t="shared" si="109"/>
        <v>0</v>
      </c>
      <c r="BL283" s="13" t="s">
        <v>415</v>
      </c>
      <c r="BM283" s="13" t="s">
        <v>788</v>
      </c>
    </row>
    <row r="284" spans="2:65" s="1" customFormat="1" ht="14.4" customHeight="1">
      <c r="B284" s="30"/>
      <c r="C284" s="166" t="s">
        <v>789</v>
      </c>
      <c r="D284" s="166" t="s">
        <v>136</v>
      </c>
      <c r="E284" s="167" t="s">
        <v>790</v>
      </c>
      <c r="F284" s="168" t="s">
        <v>791</v>
      </c>
      <c r="G284" s="169" t="s">
        <v>787</v>
      </c>
      <c r="H284" s="170">
        <v>3</v>
      </c>
      <c r="I284" s="171"/>
      <c r="J284" s="172">
        <f t="shared" si="100"/>
        <v>0</v>
      </c>
      <c r="K284" s="168" t="s">
        <v>1</v>
      </c>
      <c r="L284" s="34"/>
      <c r="M284" s="173" t="s">
        <v>1</v>
      </c>
      <c r="N284" s="174" t="s">
        <v>43</v>
      </c>
      <c r="O284" s="56"/>
      <c r="P284" s="175">
        <f t="shared" si="101"/>
        <v>0</v>
      </c>
      <c r="Q284" s="175">
        <v>0</v>
      </c>
      <c r="R284" s="175">
        <f t="shared" si="102"/>
        <v>0</v>
      </c>
      <c r="S284" s="175">
        <v>0</v>
      </c>
      <c r="T284" s="176">
        <f t="shared" si="103"/>
        <v>0</v>
      </c>
      <c r="AR284" s="13" t="s">
        <v>415</v>
      </c>
      <c r="AT284" s="13" t="s">
        <v>136</v>
      </c>
      <c r="AU284" s="13" t="s">
        <v>78</v>
      </c>
      <c r="AY284" s="13" t="s">
        <v>131</v>
      </c>
      <c r="BE284" s="177">
        <f t="shared" si="104"/>
        <v>0</v>
      </c>
      <c r="BF284" s="177">
        <f t="shared" si="105"/>
        <v>0</v>
      </c>
      <c r="BG284" s="177">
        <f t="shared" si="106"/>
        <v>0</v>
      </c>
      <c r="BH284" s="177">
        <f t="shared" si="107"/>
        <v>0</v>
      </c>
      <c r="BI284" s="177">
        <f t="shared" si="108"/>
        <v>0</v>
      </c>
      <c r="BJ284" s="13" t="s">
        <v>21</v>
      </c>
      <c r="BK284" s="177">
        <f t="shared" si="109"/>
        <v>0</v>
      </c>
      <c r="BL284" s="13" t="s">
        <v>415</v>
      </c>
      <c r="BM284" s="13" t="s">
        <v>792</v>
      </c>
    </row>
    <row r="285" spans="2:65" s="1" customFormat="1" ht="14.4" customHeight="1">
      <c r="B285" s="30"/>
      <c r="C285" s="166" t="s">
        <v>793</v>
      </c>
      <c r="D285" s="166" t="s">
        <v>136</v>
      </c>
      <c r="E285" s="167" t="s">
        <v>794</v>
      </c>
      <c r="F285" s="168" t="s">
        <v>795</v>
      </c>
      <c r="G285" s="169" t="s">
        <v>787</v>
      </c>
      <c r="H285" s="170">
        <v>3</v>
      </c>
      <c r="I285" s="171"/>
      <c r="J285" s="172">
        <f t="shared" si="100"/>
        <v>0</v>
      </c>
      <c r="K285" s="168" t="s">
        <v>1</v>
      </c>
      <c r="L285" s="34"/>
      <c r="M285" s="173" t="s">
        <v>1</v>
      </c>
      <c r="N285" s="174" t="s">
        <v>43</v>
      </c>
      <c r="O285" s="56"/>
      <c r="P285" s="175">
        <f t="shared" si="101"/>
        <v>0</v>
      </c>
      <c r="Q285" s="175">
        <v>0</v>
      </c>
      <c r="R285" s="175">
        <f t="shared" si="102"/>
        <v>0</v>
      </c>
      <c r="S285" s="175">
        <v>0</v>
      </c>
      <c r="T285" s="176">
        <f t="shared" si="103"/>
        <v>0</v>
      </c>
      <c r="AR285" s="13" t="s">
        <v>415</v>
      </c>
      <c r="AT285" s="13" t="s">
        <v>136</v>
      </c>
      <c r="AU285" s="13" t="s">
        <v>78</v>
      </c>
      <c r="AY285" s="13" t="s">
        <v>131</v>
      </c>
      <c r="BE285" s="177">
        <f t="shared" si="104"/>
        <v>0</v>
      </c>
      <c r="BF285" s="177">
        <f t="shared" si="105"/>
        <v>0</v>
      </c>
      <c r="BG285" s="177">
        <f t="shared" si="106"/>
        <v>0</v>
      </c>
      <c r="BH285" s="177">
        <f t="shared" si="107"/>
        <v>0</v>
      </c>
      <c r="BI285" s="177">
        <f t="shared" si="108"/>
        <v>0</v>
      </c>
      <c r="BJ285" s="13" t="s">
        <v>21</v>
      </c>
      <c r="BK285" s="177">
        <f t="shared" si="109"/>
        <v>0</v>
      </c>
      <c r="BL285" s="13" t="s">
        <v>415</v>
      </c>
      <c r="BM285" s="13" t="s">
        <v>796</v>
      </c>
    </row>
    <row r="286" spans="2:65" s="1" customFormat="1" ht="14.4" customHeight="1">
      <c r="B286" s="30"/>
      <c r="C286" s="166" t="s">
        <v>797</v>
      </c>
      <c r="D286" s="166" t="s">
        <v>136</v>
      </c>
      <c r="E286" s="167" t="s">
        <v>798</v>
      </c>
      <c r="F286" s="168" t="s">
        <v>799</v>
      </c>
      <c r="G286" s="169" t="s">
        <v>787</v>
      </c>
      <c r="H286" s="170">
        <v>3</v>
      </c>
      <c r="I286" s="171"/>
      <c r="J286" s="172">
        <f t="shared" si="100"/>
        <v>0</v>
      </c>
      <c r="K286" s="168" t="s">
        <v>1</v>
      </c>
      <c r="L286" s="34"/>
      <c r="M286" s="173" t="s">
        <v>1</v>
      </c>
      <c r="N286" s="174" t="s">
        <v>43</v>
      </c>
      <c r="O286" s="56"/>
      <c r="P286" s="175">
        <f t="shared" si="101"/>
        <v>0</v>
      </c>
      <c r="Q286" s="175">
        <v>0</v>
      </c>
      <c r="R286" s="175">
        <f t="shared" si="102"/>
        <v>0</v>
      </c>
      <c r="S286" s="175">
        <v>0</v>
      </c>
      <c r="T286" s="176">
        <f t="shared" si="103"/>
        <v>0</v>
      </c>
      <c r="AR286" s="13" t="s">
        <v>415</v>
      </c>
      <c r="AT286" s="13" t="s">
        <v>136</v>
      </c>
      <c r="AU286" s="13" t="s">
        <v>78</v>
      </c>
      <c r="AY286" s="13" t="s">
        <v>131</v>
      </c>
      <c r="BE286" s="177">
        <f t="shared" si="104"/>
        <v>0</v>
      </c>
      <c r="BF286" s="177">
        <f t="shared" si="105"/>
        <v>0</v>
      </c>
      <c r="BG286" s="177">
        <f t="shared" si="106"/>
        <v>0</v>
      </c>
      <c r="BH286" s="177">
        <f t="shared" si="107"/>
        <v>0</v>
      </c>
      <c r="BI286" s="177">
        <f t="shared" si="108"/>
        <v>0</v>
      </c>
      <c r="BJ286" s="13" t="s">
        <v>21</v>
      </c>
      <c r="BK286" s="177">
        <f t="shared" si="109"/>
        <v>0</v>
      </c>
      <c r="BL286" s="13" t="s">
        <v>415</v>
      </c>
      <c r="BM286" s="13" t="s">
        <v>800</v>
      </c>
    </row>
    <row r="287" spans="2:65" s="1" customFormat="1" ht="14.4" customHeight="1">
      <c r="B287" s="30"/>
      <c r="C287" s="166" t="s">
        <v>801</v>
      </c>
      <c r="D287" s="166" t="s">
        <v>136</v>
      </c>
      <c r="E287" s="167" t="s">
        <v>802</v>
      </c>
      <c r="F287" s="168" t="s">
        <v>803</v>
      </c>
      <c r="G287" s="169" t="s">
        <v>787</v>
      </c>
      <c r="H287" s="170">
        <v>3</v>
      </c>
      <c r="I287" s="171"/>
      <c r="J287" s="172">
        <f t="shared" si="100"/>
        <v>0</v>
      </c>
      <c r="K287" s="168" t="s">
        <v>1</v>
      </c>
      <c r="L287" s="34"/>
      <c r="M287" s="173" t="s">
        <v>1</v>
      </c>
      <c r="N287" s="174" t="s">
        <v>43</v>
      </c>
      <c r="O287" s="56"/>
      <c r="P287" s="175">
        <f t="shared" si="101"/>
        <v>0</v>
      </c>
      <c r="Q287" s="175">
        <v>0</v>
      </c>
      <c r="R287" s="175">
        <f t="shared" si="102"/>
        <v>0</v>
      </c>
      <c r="S287" s="175">
        <v>0</v>
      </c>
      <c r="T287" s="176">
        <f t="shared" si="103"/>
        <v>0</v>
      </c>
      <c r="AR287" s="13" t="s">
        <v>415</v>
      </c>
      <c r="AT287" s="13" t="s">
        <v>136</v>
      </c>
      <c r="AU287" s="13" t="s">
        <v>78</v>
      </c>
      <c r="AY287" s="13" t="s">
        <v>131</v>
      </c>
      <c r="BE287" s="177">
        <f t="shared" si="104"/>
        <v>0</v>
      </c>
      <c r="BF287" s="177">
        <f t="shared" si="105"/>
        <v>0</v>
      </c>
      <c r="BG287" s="177">
        <f t="shared" si="106"/>
        <v>0</v>
      </c>
      <c r="BH287" s="177">
        <f t="shared" si="107"/>
        <v>0</v>
      </c>
      <c r="BI287" s="177">
        <f t="shared" si="108"/>
        <v>0</v>
      </c>
      <c r="BJ287" s="13" t="s">
        <v>21</v>
      </c>
      <c r="BK287" s="177">
        <f t="shared" si="109"/>
        <v>0</v>
      </c>
      <c r="BL287" s="13" t="s">
        <v>415</v>
      </c>
      <c r="BM287" s="13" t="s">
        <v>804</v>
      </c>
    </row>
    <row r="288" spans="2:65" s="10" customFormat="1" ht="25.95" customHeight="1">
      <c r="B288" s="150"/>
      <c r="C288" s="151"/>
      <c r="D288" s="152" t="s">
        <v>71</v>
      </c>
      <c r="E288" s="153" t="s">
        <v>805</v>
      </c>
      <c r="F288" s="153" t="s">
        <v>806</v>
      </c>
      <c r="G288" s="151"/>
      <c r="H288" s="151"/>
      <c r="I288" s="154"/>
      <c r="J288" s="155">
        <f>BK288</f>
        <v>0</v>
      </c>
      <c r="K288" s="151"/>
      <c r="L288" s="156"/>
      <c r="M288" s="157"/>
      <c r="N288" s="158"/>
      <c r="O288" s="158"/>
      <c r="P288" s="159">
        <f>SUM(P289:P293)</f>
        <v>0</v>
      </c>
      <c r="Q288" s="158"/>
      <c r="R288" s="159">
        <f>SUM(R289:R293)</f>
        <v>0</v>
      </c>
      <c r="S288" s="158"/>
      <c r="T288" s="160">
        <f>SUM(T289:T293)</f>
        <v>0</v>
      </c>
      <c r="AR288" s="161" t="s">
        <v>140</v>
      </c>
      <c r="AT288" s="162" t="s">
        <v>71</v>
      </c>
      <c r="AU288" s="162" t="s">
        <v>72</v>
      </c>
      <c r="AY288" s="161" t="s">
        <v>131</v>
      </c>
      <c r="BK288" s="163">
        <f>SUM(BK289:BK293)</f>
        <v>0</v>
      </c>
    </row>
    <row r="289" spans="2:65" s="1" customFormat="1" ht="14.4" customHeight="1">
      <c r="B289" s="30"/>
      <c r="C289" s="166" t="s">
        <v>807</v>
      </c>
      <c r="D289" s="166" t="s">
        <v>136</v>
      </c>
      <c r="E289" s="167" t="s">
        <v>808</v>
      </c>
      <c r="F289" s="168" t="s">
        <v>809</v>
      </c>
      <c r="G289" s="169" t="s">
        <v>810</v>
      </c>
      <c r="H289" s="170">
        <v>8</v>
      </c>
      <c r="I289" s="171"/>
      <c r="J289" s="172">
        <f>ROUND(I289*H289,2)</f>
        <v>0</v>
      </c>
      <c r="K289" s="168" t="s">
        <v>200</v>
      </c>
      <c r="L289" s="34"/>
      <c r="M289" s="173" t="s">
        <v>1</v>
      </c>
      <c r="N289" s="174" t="s">
        <v>43</v>
      </c>
      <c r="O289" s="56"/>
      <c r="P289" s="175">
        <f>O289*H289</f>
        <v>0</v>
      </c>
      <c r="Q289" s="175">
        <v>0</v>
      </c>
      <c r="R289" s="175">
        <f>Q289*H289</f>
        <v>0</v>
      </c>
      <c r="S289" s="175">
        <v>0</v>
      </c>
      <c r="T289" s="176">
        <f>S289*H289</f>
        <v>0</v>
      </c>
      <c r="AR289" s="13" t="s">
        <v>811</v>
      </c>
      <c r="AT289" s="13" t="s">
        <v>136</v>
      </c>
      <c r="AU289" s="13" t="s">
        <v>21</v>
      </c>
      <c r="AY289" s="13" t="s">
        <v>131</v>
      </c>
      <c r="BE289" s="177">
        <f>IF(N289="základní",J289,0)</f>
        <v>0</v>
      </c>
      <c r="BF289" s="177">
        <f>IF(N289="snížená",J289,0)</f>
        <v>0</v>
      </c>
      <c r="BG289" s="177">
        <f>IF(N289="zákl. přenesená",J289,0)</f>
        <v>0</v>
      </c>
      <c r="BH289" s="177">
        <f>IF(N289="sníž. přenesená",J289,0)</f>
        <v>0</v>
      </c>
      <c r="BI289" s="177">
        <f>IF(N289="nulová",J289,0)</f>
        <v>0</v>
      </c>
      <c r="BJ289" s="13" t="s">
        <v>21</v>
      </c>
      <c r="BK289" s="177">
        <f>ROUND(I289*H289,2)</f>
        <v>0</v>
      </c>
      <c r="BL289" s="13" t="s">
        <v>811</v>
      </c>
      <c r="BM289" s="13" t="s">
        <v>812</v>
      </c>
    </row>
    <row r="290" spans="2:65" s="1" customFormat="1" ht="14.4" customHeight="1">
      <c r="B290" s="30"/>
      <c r="C290" s="166" t="s">
        <v>813</v>
      </c>
      <c r="D290" s="166" t="s">
        <v>136</v>
      </c>
      <c r="E290" s="167" t="s">
        <v>814</v>
      </c>
      <c r="F290" s="168" t="s">
        <v>815</v>
      </c>
      <c r="G290" s="169" t="s">
        <v>810</v>
      </c>
      <c r="H290" s="170">
        <v>6</v>
      </c>
      <c r="I290" s="171"/>
      <c r="J290" s="172">
        <f>ROUND(I290*H290,2)</f>
        <v>0</v>
      </c>
      <c r="K290" s="168" t="s">
        <v>200</v>
      </c>
      <c r="L290" s="34"/>
      <c r="M290" s="173" t="s">
        <v>1</v>
      </c>
      <c r="N290" s="174" t="s">
        <v>43</v>
      </c>
      <c r="O290" s="56"/>
      <c r="P290" s="175">
        <f>O290*H290</f>
        <v>0</v>
      </c>
      <c r="Q290" s="175">
        <v>0</v>
      </c>
      <c r="R290" s="175">
        <f>Q290*H290</f>
        <v>0</v>
      </c>
      <c r="S290" s="175">
        <v>0</v>
      </c>
      <c r="T290" s="176">
        <f>S290*H290</f>
        <v>0</v>
      </c>
      <c r="AR290" s="13" t="s">
        <v>811</v>
      </c>
      <c r="AT290" s="13" t="s">
        <v>136</v>
      </c>
      <c r="AU290" s="13" t="s">
        <v>21</v>
      </c>
      <c r="AY290" s="13" t="s">
        <v>131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3" t="s">
        <v>21</v>
      </c>
      <c r="BK290" s="177">
        <f>ROUND(I290*H290,2)</f>
        <v>0</v>
      </c>
      <c r="BL290" s="13" t="s">
        <v>811</v>
      </c>
      <c r="BM290" s="13" t="s">
        <v>816</v>
      </c>
    </row>
    <row r="291" spans="2:65" s="1" customFormat="1" ht="14.4" customHeight="1">
      <c r="B291" s="30"/>
      <c r="C291" s="166" t="s">
        <v>817</v>
      </c>
      <c r="D291" s="166" t="s">
        <v>136</v>
      </c>
      <c r="E291" s="167" t="s">
        <v>818</v>
      </c>
      <c r="F291" s="168" t="s">
        <v>819</v>
      </c>
      <c r="G291" s="169" t="s">
        <v>810</v>
      </c>
      <c r="H291" s="170">
        <v>4</v>
      </c>
      <c r="I291" s="171"/>
      <c r="J291" s="172">
        <f>ROUND(I291*H291,2)</f>
        <v>0</v>
      </c>
      <c r="K291" s="168" t="s">
        <v>200</v>
      </c>
      <c r="L291" s="34"/>
      <c r="M291" s="173" t="s">
        <v>1</v>
      </c>
      <c r="N291" s="174" t="s">
        <v>43</v>
      </c>
      <c r="O291" s="56"/>
      <c r="P291" s="175">
        <f>O291*H291</f>
        <v>0</v>
      </c>
      <c r="Q291" s="175">
        <v>0</v>
      </c>
      <c r="R291" s="175">
        <f>Q291*H291</f>
        <v>0</v>
      </c>
      <c r="S291" s="175">
        <v>0</v>
      </c>
      <c r="T291" s="176">
        <f>S291*H291</f>
        <v>0</v>
      </c>
      <c r="AR291" s="13" t="s">
        <v>811</v>
      </c>
      <c r="AT291" s="13" t="s">
        <v>136</v>
      </c>
      <c r="AU291" s="13" t="s">
        <v>21</v>
      </c>
      <c r="AY291" s="13" t="s">
        <v>131</v>
      </c>
      <c r="BE291" s="177">
        <f>IF(N291="základní",J291,0)</f>
        <v>0</v>
      </c>
      <c r="BF291" s="177">
        <f>IF(N291="snížená",J291,0)</f>
        <v>0</v>
      </c>
      <c r="BG291" s="177">
        <f>IF(N291="zákl. přenesená",J291,0)</f>
        <v>0</v>
      </c>
      <c r="BH291" s="177">
        <f>IF(N291="sníž. přenesená",J291,0)</f>
        <v>0</v>
      </c>
      <c r="BI291" s="177">
        <f>IF(N291="nulová",J291,0)</f>
        <v>0</v>
      </c>
      <c r="BJ291" s="13" t="s">
        <v>21</v>
      </c>
      <c r="BK291" s="177">
        <f>ROUND(I291*H291,2)</f>
        <v>0</v>
      </c>
      <c r="BL291" s="13" t="s">
        <v>811</v>
      </c>
      <c r="BM291" s="13" t="s">
        <v>820</v>
      </c>
    </row>
    <row r="292" spans="2:65" s="1" customFormat="1" ht="14.4" customHeight="1">
      <c r="B292" s="30"/>
      <c r="C292" s="166" t="s">
        <v>821</v>
      </c>
      <c r="D292" s="166" t="s">
        <v>136</v>
      </c>
      <c r="E292" s="167" t="s">
        <v>822</v>
      </c>
      <c r="F292" s="168" t="s">
        <v>823</v>
      </c>
      <c r="G292" s="169" t="s">
        <v>810</v>
      </c>
      <c r="H292" s="170">
        <v>10</v>
      </c>
      <c r="I292" s="171"/>
      <c r="J292" s="172">
        <f>ROUND(I292*H292,2)</f>
        <v>0</v>
      </c>
      <c r="K292" s="168" t="s">
        <v>200</v>
      </c>
      <c r="L292" s="34"/>
      <c r="M292" s="173" t="s">
        <v>1</v>
      </c>
      <c r="N292" s="174" t="s">
        <v>43</v>
      </c>
      <c r="O292" s="56"/>
      <c r="P292" s="175">
        <f>O292*H292</f>
        <v>0</v>
      </c>
      <c r="Q292" s="175">
        <v>0</v>
      </c>
      <c r="R292" s="175">
        <f>Q292*H292</f>
        <v>0</v>
      </c>
      <c r="S292" s="175">
        <v>0</v>
      </c>
      <c r="T292" s="176">
        <f>S292*H292</f>
        <v>0</v>
      </c>
      <c r="AR292" s="13" t="s">
        <v>811</v>
      </c>
      <c r="AT292" s="13" t="s">
        <v>136</v>
      </c>
      <c r="AU292" s="13" t="s">
        <v>21</v>
      </c>
      <c r="AY292" s="13" t="s">
        <v>131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3" t="s">
        <v>21</v>
      </c>
      <c r="BK292" s="177">
        <f>ROUND(I292*H292,2)</f>
        <v>0</v>
      </c>
      <c r="BL292" s="13" t="s">
        <v>811</v>
      </c>
      <c r="BM292" s="13" t="s">
        <v>824</v>
      </c>
    </row>
    <row r="293" spans="2:65" s="1" customFormat="1" ht="14.4" customHeight="1">
      <c r="B293" s="30"/>
      <c r="C293" s="166" t="s">
        <v>825</v>
      </c>
      <c r="D293" s="166" t="s">
        <v>136</v>
      </c>
      <c r="E293" s="167" t="s">
        <v>826</v>
      </c>
      <c r="F293" s="168" t="s">
        <v>827</v>
      </c>
      <c r="G293" s="169" t="s">
        <v>810</v>
      </c>
      <c r="H293" s="170">
        <v>16</v>
      </c>
      <c r="I293" s="171"/>
      <c r="J293" s="172">
        <f>ROUND(I293*H293,2)</f>
        <v>0</v>
      </c>
      <c r="K293" s="168" t="s">
        <v>200</v>
      </c>
      <c r="L293" s="34"/>
      <c r="M293" s="173" t="s">
        <v>1</v>
      </c>
      <c r="N293" s="174" t="s">
        <v>43</v>
      </c>
      <c r="O293" s="56"/>
      <c r="P293" s="175">
        <f>O293*H293</f>
        <v>0</v>
      </c>
      <c r="Q293" s="175">
        <v>0</v>
      </c>
      <c r="R293" s="175">
        <f>Q293*H293</f>
        <v>0</v>
      </c>
      <c r="S293" s="175">
        <v>0</v>
      </c>
      <c r="T293" s="176">
        <f>S293*H293</f>
        <v>0</v>
      </c>
      <c r="AR293" s="13" t="s">
        <v>811</v>
      </c>
      <c r="AT293" s="13" t="s">
        <v>136</v>
      </c>
      <c r="AU293" s="13" t="s">
        <v>21</v>
      </c>
      <c r="AY293" s="13" t="s">
        <v>131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3" t="s">
        <v>21</v>
      </c>
      <c r="BK293" s="177">
        <f>ROUND(I293*H293,2)</f>
        <v>0</v>
      </c>
      <c r="BL293" s="13" t="s">
        <v>811</v>
      </c>
      <c r="BM293" s="13" t="s">
        <v>828</v>
      </c>
    </row>
    <row r="294" spans="2:65" s="10" customFormat="1" ht="25.95" customHeight="1">
      <c r="B294" s="150"/>
      <c r="C294" s="151"/>
      <c r="D294" s="152" t="s">
        <v>71</v>
      </c>
      <c r="E294" s="153" t="s">
        <v>829</v>
      </c>
      <c r="F294" s="153" t="s">
        <v>830</v>
      </c>
      <c r="G294" s="151"/>
      <c r="H294" s="151"/>
      <c r="I294" s="154"/>
      <c r="J294" s="155">
        <f>BK294</f>
        <v>0</v>
      </c>
      <c r="K294" s="151"/>
      <c r="L294" s="156"/>
      <c r="M294" s="157"/>
      <c r="N294" s="158"/>
      <c r="O294" s="158"/>
      <c r="P294" s="159">
        <f>P295+P297</f>
        <v>0</v>
      </c>
      <c r="Q294" s="158"/>
      <c r="R294" s="159">
        <f>R295+R297</f>
        <v>0</v>
      </c>
      <c r="S294" s="158"/>
      <c r="T294" s="160">
        <f>T295+T297</f>
        <v>0</v>
      </c>
      <c r="AR294" s="161" t="s">
        <v>157</v>
      </c>
      <c r="AT294" s="162" t="s">
        <v>71</v>
      </c>
      <c r="AU294" s="162" t="s">
        <v>72</v>
      </c>
      <c r="AY294" s="161" t="s">
        <v>131</v>
      </c>
      <c r="BK294" s="163">
        <f>BK295+BK297</f>
        <v>0</v>
      </c>
    </row>
    <row r="295" spans="2:65" s="10" customFormat="1" ht="22.8" customHeight="1">
      <c r="B295" s="150"/>
      <c r="C295" s="151"/>
      <c r="D295" s="152" t="s">
        <v>71</v>
      </c>
      <c r="E295" s="164" t="s">
        <v>831</v>
      </c>
      <c r="F295" s="164" t="s">
        <v>832</v>
      </c>
      <c r="G295" s="151"/>
      <c r="H295" s="151"/>
      <c r="I295" s="154"/>
      <c r="J295" s="165">
        <f>BK295</f>
        <v>0</v>
      </c>
      <c r="K295" s="151"/>
      <c r="L295" s="156"/>
      <c r="M295" s="157"/>
      <c r="N295" s="158"/>
      <c r="O295" s="158"/>
      <c r="P295" s="159">
        <f>P296</f>
        <v>0</v>
      </c>
      <c r="Q295" s="158"/>
      <c r="R295" s="159">
        <f>R296</f>
        <v>0</v>
      </c>
      <c r="S295" s="158"/>
      <c r="T295" s="160">
        <f>T296</f>
        <v>0</v>
      </c>
      <c r="AR295" s="161" t="s">
        <v>157</v>
      </c>
      <c r="AT295" s="162" t="s">
        <v>71</v>
      </c>
      <c r="AU295" s="162" t="s">
        <v>21</v>
      </c>
      <c r="AY295" s="161" t="s">
        <v>131</v>
      </c>
      <c r="BK295" s="163">
        <f>BK296</f>
        <v>0</v>
      </c>
    </row>
    <row r="296" spans="2:65" s="1" customFormat="1" ht="14.4" customHeight="1">
      <c r="B296" s="30"/>
      <c r="C296" s="166" t="s">
        <v>833</v>
      </c>
      <c r="D296" s="166" t="s">
        <v>136</v>
      </c>
      <c r="E296" s="167" t="s">
        <v>834</v>
      </c>
      <c r="F296" s="168" t="s">
        <v>835</v>
      </c>
      <c r="G296" s="169" t="s">
        <v>836</v>
      </c>
      <c r="H296" s="170">
        <v>1</v>
      </c>
      <c r="I296" s="171"/>
      <c r="J296" s="172">
        <f>ROUND(I296*H296,2)</f>
        <v>0</v>
      </c>
      <c r="K296" s="168" t="s">
        <v>1</v>
      </c>
      <c r="L296" s="34"/>
      <c r="M296" s="173" t="s">
        <v>1</v>
      </c>
      <c r="N296" s="174" t="s">
        <v>43</v>
      </c>
      <c r="O296" s="56"/>
      <c r="P296" s="175">
        <f>O296*H296</f>
        <v>0</v>
      </c>
      <c r="Q296" s="175">
        <v>0</v>
      </c>
      <c r="R296" s="175">
        <f>Q296*H296</f>
        <v>0</v>
      </c>
      <c r="S296" s="175">
        <v>0</v>
      </c>
      <c r="T296" s="176">
        <f>S296*H296</f>
        <v>0</v>
      </c>
      <c r="AR296" s="13" t="s">
        <v>837</v>
      </c>
      <c r="AT296" s="13" t="s">
        <v>136</v>
      </c>
      <c r="AU296" s="13" t="s">
        <v>78</v>
      </c>
      <c r="AY296" s="13" t="s">
        <v>131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3" t="s">
        <v>21</v>
      </c>
      <c r="BK296" s="177">
        <f>ROUND(I296*H296,2)</f>
        <v>0</v>
      </c>
      <c r="BL296" s="13" t="s">
        <v>837</v>
      </c>
      <c r="BM296" s="13" t="s">
        <v>838</v>
      </c>
    </row>
    <row r="297" spans="2:65" s="10" customFormat="1" ht="22.8" customHeight="1">
      <c r="B297" s="150"/>
      <c r="C297" s="151"/>
      <c r="D297" s="152" t="s">
        <v>71</v>
      </c>
      <c r="E297" s="164" t="s">
        <v>839</v>
      </c>
      <c r="F297" s="164" t="s">
        <v>840</v>
      </c>
      <c r="G297" s="151"/>
      <c r="H297" s="151"/>
      <c r="I297" s="154"/>
      <c r="J297" s="165">
        <f>BK297</f>
        <v>0</v>
      </c>
      <c r="K297" s="151"/>
      <c r="L297" s="156"/>
      <c r="M297" s="157"/>
      <c r="N297" s="158"/>
      <c r="O297" s="158"/>
      <c r="P297" s="159">
        <f>SUM(P298:P300)</f>
        <v>0</v>
      </c>
      <c r="Q297" s="158"/>
      <c r="R297" s="159">
        <f>SUM(R298:R300)</f>
        <v>0</v>
      </c>
      <c r="S297" s="158"/>
      <c r="T297" s="160">
        <f>SUM(T298:T300)</f>
        <v>0</v>
      </c>
      <c r="AR297" s="161" t="s">
        <v>157</v>
      </c>
      <c r="AT297" s="162" t="s">
        <v>71</v>
      </c>
      <c r="AU297" s="162" t="s">
        <v>21</v>
      </c>
      <c r="AY297" s="161" t="s">
        <v>131</v>
      </c>
      <c r="BK297" s="163">
        <f>SUM(BK298:BK300)</f>
        <v>0</v>
      </c>
    </row>
    <row r="298" spans="2:65" s="1" customFormat="1" ht="14.4" customHeight="1">
      <c r="B298" s="30"/>
      <c r="C298" s="166" t="s">
        <v>841</v>
      </c>
      <c r="D298" s="166" t="s">
        <v>136</v>
      </c>
      <c r="E298" s="167" t="s">
        <v>842</v>
      </c>
      <c r="F298" s="168" t="s">
        <v>843</v>
      </c>
      <c r="G298" s="169" t="s">
        <v>836</v>
      </c>
      <c r="H298" s="170">
        <v>1</v>
      </c>
      <c r="I298" s="171"/>
      <c r="J298" s="172">
        <f>ROUND(I298*H298,2)</f>
        <v>0</v>
      </c>
      <c r="K298" s="168" t="s">
        <v>1</v>
      </c>
      <c r="L298" s="34"/>
      <c r="M298" s="173" t="s">
        <v>1</v>
      </c>
      <c r="N298" s="174" t="s">
        <v>43</v>
      </c>
      <c r="O298" s="56"/>
      <c r="P298" s="175">
        <f>O298*H298</f>
        <v>0</v>
      </c>
      <c r="Q298" s="175">
        <v>0</v>
      </c>
      <c r="R298" s="175">
        <f>Q298*H298</f>
        <v>0</v>
      </c>
      <c r="S298" s="175">
        <v>0</v>
      </c>
      <c r="T298" s="176">
        <f>S298*H298</f>
        <v>0</v>
      </c>
      <c r="AR298" s="13" t="s">
        <v>837</v>
      </c>
      <c r="AT298" s="13" t="s">
        <v>136</v>
      </c>
      <c r="AU298" s="13" t="s">
        <v>78</v>
      </c>
      <c r="AY298" s="13" t="s">
        <v>131</v>
      </c>
      <c r="BE298" s="177">
        <f>IF(N298="základní",J298,0)</f>
        <v>0</v>
      </c>
      <c r="BF298" s="177">
        <f>IF(N298="snížená",J298,0)</f>
        <v>0</v>
      </c>
      <c r="BG298" s="177">
        <f>IF(N298="zákl. přenesená",J298,0)</f>
        <v>0</v>
      </c>
      <c r="BH298" s="177">
        <f>IF(N298="sníž. přenesená",J298,0)</f>
        <v>0</v>
      </c>
      <c r="BI298" s="177">
        <f>IF(N298="nulová",J298,0)</f>
        <v>0</v>
      </c>
      <c r="BJ298" s="13" t="s">
        <v>21</v>
      </c>
      <c r="BK298" s="177">
        <f>ROUND(I298*H298,2)</f>
        <v>0</v>
      </c>
      <c r="BL298" s="13" t="s">
        <v>837</v>
      </c>
      <c r="BM298" s="13" t="s">
        <v>844</v>
      </c>
    </row>
    <row r="299" spans="2:65" s="1" customFormat="1" ht="14.4" customHeight="1">
      <c r="B299" s="30"/>
      <c r="C299" s="166" t="s">
        <v>845</v>
      </c>
      <c r="D299" s="166" t="s">
        <v>136</v>
      </c>
      <c r="E299" s="167" t="s">
        <v>846</v>
      </c>
      <c r="F299" s="168" t="s">
        <v>847</v>
      </c>
      <c r="G299" s="169" t="s">
        <v>836</v>
      </c>
      <c r="H299" s="170">
        <v>1</v>
      </c>
      <c r="I299" s="171"/>
      <c r="J299" s="172">
        <f>ROUND(I299*H299,2)</f>
        <v>0</v>
      </c>
      <c r="K299" s="168" t="s">
        <v>1</v>
      </c>
      <c r="L299" s="34"/>
      <c r="M299" s="173" t="s">
        <v>1</v>
      </c>
      <c r="N299" s="174" t="s">
        <v>43</v>
      </c>
      <c r="O299" s="56"/>
      <c r="P299" s="175">
        <f>O299*H299</f>
        <v>0</v>
      </c>
      <c r="Q299" s="175">
        <v>0</v>
      </c>
      <c r="R299" s="175">
        <f>Q299*H299</f>
        <v>0</v>
      </c>
      <c r="S299" s="175">
        <v>0</v>
      </c>
      <c r="T299" s="176">
        <f>S299*H299</f>
        <v>0</v>
      </c>
      <c r="AR299" s="13" t="s">
        <v>837</v>
      </c>
      <c r="AT299" s="13" t="s">
        <v>136</v>
      </c>
      <c r="AU299" s="13" t="s">
        <v>78</v>
      </c>
      <c r="AY299" s="13" t="s">
        <v>131</v>
      </c>
      <c r="BE299" s="177">
        <f>IF(N299="základní",J299,0)</f>
        <v>0</v>
      </c>
      <c r="BF299" s="177">
        <f>IF(N299="snížená",J299,0)</f>
        <v>0</v>
      </c>
      <c r="BG299" s="177">
        <f>IF(N299="zákl. přenesená",J299,0)</f>
        <v>0</v>
      </c>
      <c r="BH299" s="177">
        <f>IF(N299="sníž. přenesená",J299,0)</f>
        <v>0</v>
      </c>
      <c r="BI299" s="177">
        <f>IF(N299="nulová",J299,0)</f>
        <v>0</v>
      </c>
      <c r="BJ299" s="13" t="s">
        <v>21</v>
      </c>
      <c r="BK299" s="177">
        <f>ROUND(I299*H299,2)</f>
        <v>0</v>
      </c>
      <c r="BL299" s="13" t="s">
        <v>837</v>
      </c>
      <c r="BM299" s="13" t="s">
        <v>848</v>
      </c>
    </row>
    <row r="300" spans="2:65" s="1" customFormat="1" ht="14.4" customHeight="1">
      <c r="B300" s="30"/>
      <c r="C300" s="166" t="s">
        <v>849</v>
      </c>
      <c r="D300" s="166" t="s">
        <v>136</v>
      </c>
      <c r="E300" s="167" t="s">
        <v>850</v>
      </c>
      <c r="F300" s="168" t="s">
        <v>851</v>
      </c>
      <c r="G300" s="169" t="s">
        <v>836</v>
      </c>
      <c r="H300" s="170">
        <v>1</v>
      </c>
      <c r="I300" s="171"/>
      <c r="J300" s="172">
        <f>ROUND(I300*H300,2)</f>
        <v>0</v>
      </c>
      <c r="K300" s="168" t="s">
        <v>1</v>
      </c>
      <c r="L300" s="34"/>
      <c r="M300" s="199" t="s">
        <v>1</v>
      </c>
      <c r="N300" s="200" t="s">
        <v>43</v>
      </c>
      <c r="O300" s="201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AR300" s="13" t="s">
        <v>837</v>
      </c>
      <c r="AT300" s="13" t="s">
        <v>136</v>
      </c>
      <c r="AU300" s="13" t="s">
        <v>78</v>
      </c>
      <c r="AY300" s="13" t="s">
        <v>131</v>
      </c>
      <c r="BE300" s="177">
        <f>IF(N300="základní",J300,0)</f>
        <v>0</v>
      </c>
      <c r="BF300" s="177">
        <f>IF(N300="snížená",J300,0)</f>
        <v>0</v>
      </c>
      <c r="BG300" s="177">
        <f>IF(N300="zákl. přenesená",J300,0)</f>
        <v>0</v>
      </c>
      <c r="BH300" s="177">
        <f>IF(N300="sníž. přenesená",J300,0)</f>
        <v>0</v>
      </c>
      <c r="BI300" s="177">
        <f>IF(N300="nulová",J300,0)</f>
        <v>0</v>
      </c>
      <c r="BJ300" s="13" t="s">
        <v>21</v>
      </c>
      <c r="BK300" s="177">
        <f>ROUND(I300*H300,2)</f>
        <v>0</v>
      </c>
      <c r="BL300" s="13" t="s">
        <v>837</v>
      </c>
      <c r="BM300" s="13" t="s">
        <v>852</v>
      </c>
    </row>
    <row r="301" spans="2:65" s="1" customFormat="1" ht="6.9" customHeight="1">
      <c r="B301" s="42"/>
      <c r="C301" s="43"/>
      <c r="D301" s="43"/>
      <c r="E301" s="43"/>
      <c r="F301" s="43"/>
      <c r="G301" s="43"/>
      <c r="H301" s="43"/>
      <c r="I301" s="116"/>
      <c r="J301" s="43"/>
      <c r="K301" s="43"/>
      <c r="L301" s="34"/>
    </row>
  </sheetData>
  <sheetProtection algorithmName="SHA-512" hashValue="UOIUGyIjRKOgjI1cuetHQVCeUPloum+x7evyTZCt6bYWgli7QvyXDW78+jI48aJaUK7WOGtFYUQhJAmemr4wWg==" saltValue="3jb6z8sE1Yq/jNLpgWz2Oty6tS2inGixy7iPJBgE+ahGeTRwm7EuNxE5c6Sr5JDMBmzuQDu6mHo9xQ7fzbko7Q==" spinCount="100000" sheet="1" objects="1" scenarios="1" formatColumns="0" formatRows="0" autoFilter="0"/>
  <autoFilter ref="C103:K300"/>
  <mergeCells count="6">
    <mergeCell ref="L2:V2"/>
    <mergeCell ref="E7:H7"/>
    <mergeCell ref="E16:H16"/>
    <mergeCell ref="E25:H25"/>
    <mergeCell ref="E46:H46"/>
    <mergeCell ref="E96:H9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z087092019-5 - ZŠ T.G.Mas...</vt:lpstr>
      <vt:lpstr>'Rekapitulace stavby'!Názvy_tisku</vt:lpstr>
      <vt:lpstr>'z087092019-5 - ZŠ T.G.Mas...'!Názvy_tisku</vt:lpstr>
      <vt:lpstr>'Rekapitulace stavby'!Oblast_tisku</vt:lpstr>
      <vt:lpstr>'z087092019-5 - ZŠ T.G.Mas...'!Oblast_tisku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</dc:creator>
  <cp:lastModifiedBy>Ing. Jan Krpata</cp:lastModifiedBy>
  <dcterms:created xsi:type="dcterms:W3CDTF">2019-10-16T07:38:41Z</dcterms:created>
  <dcterms:modified xsi:type="dcterms:W3CDTF">2019-10-16T07:40:20Z</dcterms:modified>
</cp:coreProperties>
</file>